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xampp\htdocs\Roof Gutter Design\swpipe\"/>
    </mc:Choice>
  </mc:AlternateContent>
  <xr:revisionPtr revIDLastSave="0" documentId="8_{C7EC6CC9-32AF-424A-A6C1-9BF5255D9B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ipelinesTable-01-08-20-11_46_2" sheetId="1" r:id="rId1"/>
    <sheet name="CSV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8" i="1" l="1"/>
  <c r="AA9" i="1"/>
  <c r="Y9" i="1"/>
  <c r="Z9" i="1" s="1"/>
  <c r="Z10" i="1" s="1"/>
  <c r="X9" i="1"/>
  <c r="X10" i="1" s="1"/>
  <c r="AB8" i="1"/>
  <c r="AA8" i="1"/>
  <c r="AG9" i="1"/>
  <c r="AE9" i="1"/>
  <c r="AF9" i="1" s="1"/>
  <c r="AF10" i="1" s="1"/>
  <c r="AD9" i="1"/>
  <c r="AH9" i="1" s="1"/>
  <c r="AG8" i="1"/>
  <c r="AD10" i="1" l="1"/>
  <c r="AB10" i="1"/>
  <c r="AA11" i="1"/>
  <c r="Y11" i="1"/>
  <c r="Z11" i="1" s="1"/>
  <c r="Z12" i="1" s="1"/>
  <c r="X11" i="1"/>
  <c r="X12" i="1" s="1"/>
  <c r="AB9" i="1"/>
  <c r="AA10" i="1"/>
  <c r="AB11" i="1" l="1"/>
  <c r="AG10" i="1"/>
  <c r="AE11" i="1"/>
  <c r="AF11" i="1" s="1"/>
  <c r="AF12" i="1" s="1"/>
  <c r="AD11" i="1"/>
  <c r="AH10" i="1"/>
  <c r="AG11" i="1"/>
  <c r="AA12" i="1"/>
  <c r="AA13" i="1"/>
  <c r="Y13" i="1"/>
  <c r="Z13" i="1" s="1"/>
  <c r="Z14" i="1" s="1"/>
  <c r="X13" i="1"/>
  <c r="X14" i="1" s="1"/>
  <c r="AB12" i="1"/>
  <c r="X15" i="1" l="1"/>
  <c r="AA14" i="1"/>
  <c r="AB14" i="1"/>
  <c r="AA15" i="1"/>
  <c r="Y15" i="1"/>
  <c r="Z15" i="1" s="1"/>
  <c r="Z16" i="1" s="1"/>
  <c r="AD12" i="1"/>
  <c r="AH11" i="1"/>
  <c r="AB13" i="1"/>
  <c r="AB15" i="1" l="1"/>
  <c r="X16" i="1"/>
  <c r="AG13" i="1"/>
  <c r="AH12" i="1"/>
  <c r="AG12" i="1"/>
  <c r="AD13" i="1"/>
  <c r="AD14" i="1" s="1"/>
  <c r="AE13" i="1"/>
  <c r="AF13" i="1" s="1"/>
  <c r="AF14" i="1" s="1"/>
  <c r="AA16" i="1" l="1"/>
  <c r="X17" i="1"/>
  <c r="AA17" i="1"/>
  <c r="AB16" i="1"/>
  <c r="Y17" i="1"/>
  <c r="Z17" i="1" s="1"/>
  <c r="Z18" i="1" s="1"/>
  <c r="AD15" i="1"/>
  <c r="AH14" i="1"/>
  <c r="AE15" i="1"/>
  <c r="AF15" i="1" s="1"/>
  <c r="AF16" i="1" s="1"/>
  <c r="AG15" i="1"/>
  <c r="AG14" i="1"/>
  <c r="AH13" i="1"/>
  <c r="X18" i="1" l="1"/>
  <c r="AB17" i="1"/>
  <c r="AH15" i="1"/>
  <c r="AD16" i="1"/>
  <c r="AA19" i="1" l="1"/>
  <c r="AA18" i="1"/>
  <c r="Y19" i="1"/>
  <c r="Z19" i="1" s="1"/>
  <c r="Z20" i="1" s="1"/>
  <c r="AB18" i="1"/>
  <c r="X19" i="1"/>
  <c r="AG17" i="1"/>
  <c r="AG16" i="1"/>
  <c r="AD17" i="1"/>
  <c r="AE17" i="1"/>
  <c r="AF17" i="1" s="1"/>
  <c r="AF18" i="1" s="1"/>
  <c r="AH16" i="1"/>
  <c r="X20" i="1" l="1"/>
  <c r="AB19" i="1"/>
  <c r="AH17" i="1"/>
  <c r="AD18" i="1"/>
  <c r="AA21" i="1" l="1"/>
  <c r="AA20" i="1"/>
  <c r="AB20" i="1"/>
  <c r="X21" i="1"/>
  <c r="Y21" i="1"/>
  <c r="Z21" i="1" s="1"/>
  <c r="Z22" i="1" s="1"/>
  <c r="AH18" i="1"/>
  <c r="AG19" i="1"/>
  <c r="AG18" i="1"/>
  <c r="AD19" i="1"/>
  <c r="AE19" i="1"/>
  <c r="AF19" i="1" s="1"/>
  <c r="AF20" i="1" s="1"/>
  <c r="AB21" i="1" l="1"/>
  <c r="X22" i="1"/>
  <c r="AD20" i="1"/>
  <c r="AH19" i="1"/>
  <c r="AB22" i="1" l="1"/>
  <c r="AA22" i="1"/>
  <c r="Y23" i="1"/>
  <c r="Z23" i="1" s="1"/>
  <c r="Z24" i="1" s="1"/>
  <c r="X23" i="1"/>
  <c r="AA23" i="1"/>
  <c r="AD21" i="1"/>
  <c r="AE21" i="1"/>
  <c r="AF21" i="1" s="1"/>
  <c r="AF22" i="1" s="1"/>
  <c r="AG21" i="1"/>
  <c r="AG20" i="1"/>
  <c r="AH20" i="1"/>
  <c r="X24" i="1" l="1"/>
  <c r="AB23" i="1"/>
  <c r="AD22" i="1"/>
  <c r="AH21" i="1"/>
  <c r="AA24" i="1" l="1"/>
  <c r="Y25" i="1"/>
  <c r="Z25" i="1" s="1"/>
  <c r="Z26" i="1" s="1"/>
  <c r="AA25" i="1"/>
  <c r="AB24" i="1"/>
  <c r="X25" i="1"/>
  <c r="AD23" i="1"/>
  <c r="AE23" i="1"/>
  <c r="AF23" i="1" s="1"/>
  <c r="AF24" i="1" s="1"/>
  <c r="AG23" i="1"/>
  <c r="AG22" i="1"/>
  <c r="AH22" i="1"/>
  <c r="AB25" i="1" l="1"/>
  <c r="X26" i="1"/>
  <c r="AH23" i="1"/>
  <c r="AD24" i="1"/>
  <c r="AA27" i="1" l="1"/>
  <c r="AA26" i="1"/>
  <c r="Y27" i="1"/>
  <c r="Z27" i="1" s="1"/>
  <c r="Z28" i="1" s="1"/>
  <c r="X27" i="1"/>
  <c r="AB26" i="1"/>
  <c r="AH24" i="1"/>
  <c r="AD25" i="1"/>
  <c r="AG24" i="1"/>
  <c r="AE25" i="1"/>
  <c r="AF25" i="1" s="1"/>
  <c r="AF26" i="1" s="1"/>
  <c r="AG25" i="1"/>
  <c r="X28" i="1" l="1"/>
  <c r="AB27" i="1"/>
  <c r="AH25" i="1"/>
  <c r="AD26" i="1"/>
  <c r="AA29" i="1" l="1"/>
  <c r="AB28" i="1"/>
  <c r="Y29" i="1"/>
  <c r="Z29" i="1" s="1"/>
  <c r="X29" i="1"/>
  <c r="AA28" i="1"/>
  <c r="AE27" i="1"/>
  <c r="AF27" i="1" s="1"/>
  <c r="AF28" i="1" s="1"/>
  <c r="AG26" i="1"/>
  <c r="AH26" i="1"/>
  <c r="AG27" i="1"/>
  <c r="AD27" i="1"/>
  <c r="AB29" i="1" l="1"/>
  <c r="AD28" i="1"/>
  <c r="AH27" i="1"/>
  <c r="AD29" i="1" l="1"/>
  <c r="AH29" i="1" s="1"/>
  <c r="AG28" i="1"/>
  <c r="AH28" i="1"/>
  <c r="AE29" i="1"/>
  <c r="AF29" i="1" s="1"/>
  <c r="AG29" i="1"/>
</calcChain>
</file>

<file path=xl/sharedStrings.xml><?xml version="1.0" encoding="utf-8"?>
<sst xmlns="http://schemas.openxmlformats.org/spreadsheetml/2006/main" count="154" uniqueCount="54">
  <si>
    <t>Pipe</t>
  </si>
  <si>
    <t>U/S</t>
  </si>
  <si>
    <t>D/S</t>
  </si>
  <si>
    <t>Flow</t>
  </si>
  <si>
    <t>Grade</t>
  </si>
  <si>
    <t>Num</t>
  </si>
  <si>
    <t>Pipe(L/s)</t>
  </si>
  <si>
    <t>Pipe Full</t>
  </si>
  <si>
    <t>Rect Pipe</t>
  </si>
  <si>
    <t>U/S SL</t>
  </si>
  <si>
    <t>Min cover</t>
  </si>
  <si>
    <t>Length</t>
  </si>
  <si>
    <t>Pit grate</t>
  </si>
  <si>
    <t>Pit</t>
  </si>
  <si>
    <t>Depth</t>
  </si>
  <si>
    <t>Funnel</t>
  </si>
  <si>
    <t>Outlet</t>
  </si>
  <si>
    <t>ID</t>
  </si>
  <si>
    <t>Pt</t>
  </si>
  <si>
    <t>(L/s)</t>
  </si>
  <si>
    <t>1:?</t>
  </si>
  <si>
    <t>Pipes</t>
  </si>
  <si>
    <t>Dia(mm)</t>
  </si>
  <si>
    <t>Capacity</t>
  </si>
  <si>
    <t>Vel(m/s)</t>
  </si>
  <si>
    <t>Ht(mm)</t>
  </si>
  <si>
    <t>Width(mm)</t>
  </si>
  <si>
    <t>(m)</t>
  </si>
  <si>
    <t>U/S (mm)</t>
  </si>
  <si>
    <t>IL</t>
  </si>
  <si>
    <t>circumf(mm)</t>
  </si>
  <si>
    <t>dia(mm)</t>
  </si>
  <si>
    <t>to IL(mm)</t>
  </si>
  <si>
    <t>Length(mm)</t>
  </si>
  <si>
    <t>SL (m)</t>
  </si>
  <si>
    <t>A</t>
  </si>
  <si>
    <t>B</t>
  </si>
  <si>
    <t>C</t>
  </si>
  <si>
    <t>D</t>
  </si>
  <si>
    <t>E</t>
  </si>
  <si>
    <t>F</t>
  </si>
  <si>
    <t>G</t>
  </si>
  <si>
    <t>GP2</t>
  </si>
  <si>
    <t>NoPipe</t>
  </si>
  <si>
    <t>128_A</t>
  </si>
  <si>
    <t>GP1</t>
  </si>
  <si>
    <t>101_A</t>
  </si>
  <si>
    <t>350x350</t>
  </si>
  <si>
    <t>LINE 1</t>
  </si>
  <si>
    <t>Points</t>
  </si>
  <si>
    <t>length</t>
  </si>
  <si>
    <t>sum lgths</t>
  </si>
  <si>
    <t>SL</t>
  </si>
  <si>
    <t>side(mm)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</si>
</sst>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000" b="1" u="sng"/>
              <a:t>LINE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02794988929189E-2"/>
          <c:y val="0.14585266758065674"/>
          <c:w val="0.9183606403570741"/>
          <c:h val="0.71660998386217512"/>
        </c:manualLayout>
      </c:layout>
      <c:scatterChart>
        <c:scatterStyle val="lineMarker"/>
        <c:varyColors val="0"/>
        <c:ser>
          <c:idx val="1"/>
          <c:order val="0"/>
          <c:tx>
            <c:v>INVERT LEVELS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'PipelinesTable-01-08-20-11_46_2'!$Z$8:$Z$29</c:f>
              <c:numCache>
                <c:formatCode>General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29</c:v>
                </c:pt>
                <c:pt idx="9">
                  <c:v>33</c:v>
                </c:pt>
                <c:pt idx="10">
                  <c:v>33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'PipelinesTable-01-08-20-11_46_2'!$AA$8:$AA$29</c:f>
              <c:numCache>
                <c:formatCode>General</c:formatCode>
                <c:ptCount val="22"/>
                <c:pt idx="0">
                  <c:v>10.71</c:v>
                </c:pt>
                <c:pt idx="1">
                  <c:v>10.61</c:v>
                </c:pt>
                <c:pt idx="2">
                  <c:v>10.55</c:v>
                </c:pt>
                <c:pt idx="3">
                  <c:v>10.4</c:v>
                </c:pt>
                <c:pt idx="4">
                  <c:v>10.4</c:v>
                </c:pt>
                <c:pt idx="5">
                  <c:v>10.35</c:v>
                </c:pt>
                <c:pt idx="6">
                  <c:v>10.29</c:v>
                </c:pt>
                <c:pt idx="7">
                  <c:v>10.24</c:v>
                </c:pt>
                <c:pt idx="8">
                  <c:v>10.24</c:v>
                </c:pt>
                <c:pt idx="9">
                  <c:v>9.85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2C-4390-B531-BCABE9D82C0F}"/>
            </c:ext>
          </c:extLst>
        </c:ser>
        <c:ser>
          <c:idx val="2"/>
          <c:order val="1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'PipelinesTable-01-08-20-11_46_2'!$Z$8:$Z$19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29</c:v>
                </c:pt>
                <c:pt idx="9">
                  <c:v>33</c:v>
                </c:pt>
                <c:pt idx="10">
                  <c:v>33</c:v>
                </c:pt>
                <c:pt idx="11">
                  <c:v>#N/A</c:v>
                </c:pt>
              </c:numCache>
            </c:numRef>
          </c:xVal>
          <c:yVal>
            <c:numRef>
              <c:f>'PipelinesTable-01-08-20-11_46_2'!$AB$8:$AB$19</c:f>
              <c:numCache>
                <c:formatCode>General</c:formatCode>
                <c:ptCount val="12"/>
                <c:pt idx="0">
                  <c:v>11</c:v>
                </c:pt>
                <c:pt idx="1">
                  <c:v>10.9</c:v>
                </c:pt>
                <c:pt idx="2">
                  <c:v>10.9</c:v>
                </c:pt>
                <c:pt idx="3">
                  <c:v>10.8</c:v>
                </c:pt>
                <c:pt idx="4">
                  <c:v>10.8</c:v>
                </c:pt>
                <c:pt idx="5">
                  <c:v>10.7</c:v>
                </c:pt>
                <c:pt idx="6">
                  <c:v>10.7</c:v>
                </c:pt>
                <c:pt idx="7">
                  <c:v>10.6</c:v>
                </c:pt>
                <c:pt idx="8">
                  <c:v>10.6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2C-4390-B531-BCABE9D8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702159"/>
        <c:axId val="772461567"/>
      </c:scatterChart>
      <c:valAx>
        <c:axId val="869702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LENGTH</a:t>
                </a:r>
                <a:r>
                  <a:rPr lang="en-AU" sz="1400" b="1" baseline="0"/>
                  <a:t> (m)</a:t>
                </a:r>
                <a:endParaRPr lang="en-AU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61567"/>
        <c:crosses val="autoZero"/>
        <c:crossBetween val="midCat"/>
      </c:valAx>
      <c:valAx>
        <c:axId val="77246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LEVELS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02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000" b="1" u="sng"/>
              <a:t>LINE</a:t>
            </a:r>
            <a:r>
              <a:rPr lang="en-AU" sz="2000" b="1" u="sng" baseline="0"/>
              <a:t> 1</a:t>
            </a:r>
            <a:endParaRPr lang="en-AU" sz="2000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0660454818047E-2"/>
          <c:y val="0.14486257614024661"/>
          <c:w val="0.92182907208025233"/>
          <c:h val="0.73029036464781527"/>
        </c:manualLayout>
      </c:layout>
      <c:scatterChart>
        <c:scatterStyle val="lineMarker"/>
        <c:varyColors val="0"/>
        <c:ser>
          <c:idx val="1"/>
          <c:order val="0"/>
          <c:tx>
            <c:v>Invert Levels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2242084774430895E-3"/>
                  <c:y val="-3.680129828273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A2-4297-AE49-7C52756CC0DC}"/>
                </c:ext>
              </c:extLst>
            </c:dLbl>
            <c:dLbl>
              <c:idx val="1"/>
              <c:layout>
                <c:manualLayout>
                  <c:x val="-4.70233539503234E-2"/>
                  <c:y val="-4.359580052493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A2-4297-AE49-7C52756CC0DC}"/>
                </c:ext>
              </c:extLst>
            </c:dLbl>
            <c:dLbl>
              <c:idx val="2"/>
              <c:layout>
                <c:manualLayout>
                  <c:x val="2.0393774766552936E-2"/>
                  <c:y val="-3.680129828273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A2-4297-AE49-7C52756CC0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2A2-4297-AE49-7C52756CC0DC}"/>
                </c:ext>
              </c:extLst>
            </c:dLbl>
            <c:dLbl>
              <c:idx val="4"/>
              <c:layout>
                <c:manualLayout>
                  <c:x val="-3.7850873178841039E-2"/>
                  <c:y val="-4.149936446623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A2-4297-AE49-7C52756CC0DC}"/>
                </c:ext>
              </c:extLst>
            </c:dLbl>
            <c:dLbl>
              <c:idx val="5"/>
              <c:layout>
                <c:manualLayout>
                  <c:x val="6.0465433733134207E-3"/>
                  <c:y val="-4.7788672642334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2A2-4297-AE49-7C52756CC0DC}"/>
                </c:ext>
              </c:extLst>
            </c:dLbl>
            <c:dLbl>
              <c:idx val="6"/>
              <c:layout>
                <c:manualLayout>
                  <c:x val="-3.8205740912017491E-2"/>
                  <c:y val="7.362254246521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A2-4297-AE49-7C52756CC0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A2-4297-AE49-7C52756CC0DC}"/>
                </c:ext>
              </c:extLst>
            </c:dLbl>
            <c:dLbl>
              <c:idx val="8"/>
              <c:layout>
                <c:manualLayout>
                  <c:x val="1.8640748431277712E-3"/>
                  <c:y val="-3.4610118351321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A2-4297-AE49-7C52756CC0DC}"/>
                </c:ext>
              </c:extLst>
            </c:dLbl>
            <c:dLbl>
              <c:idx val="9"/>
              <c:layout>
                <c:manualLayout>
                  <c:x val="-4.6709839408456758E-2"/>
                  <c:y val="3.9889999316765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A2-4297-AE49-7C52756CC0D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'PipelinesTable-01-08-20-11_46_2'!$AF$8:$AF$23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29</c:v>
                </c:pt>
                <c:pt idx="9">
                  <c:v>33</c:v>
                </c:pt>
                <c:pt idx="10">
                  <c:v>33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xVal>
          <c:yVal>
            <c:numRef>
              <c:f>'PipelinesTable-01-08-20-11_46_2'!$AG$8:$AG$23</c:f>
              <c:numCache>
                <c:formatCode>General</c:formatCode>
                <c:ptCount val="16"/>
                <c:pt idx="0">
                  <c:v>10.71</c:v>
                </c:pt>
                <c:pt idx="1">
                  <c:v>10.61</c:v>
                </c:pt>
                <c:pt idx="2">
                  <c:v>10.55</c:v>
                </c:pt>
                <c:pt idx="3">
                  <c:v>10.4</c:v>
                </c:pt>
                <c:pt idx="4">
                  <c:v>10.4</c:v>
                </c:pt>
                <c:pt idx="5">
                  <c:v>10.35</c:v>
                </c:pt>
                <c:pt idx="6">
                  <c:v>10.29</c:v>
                </c:pt>
                <c:pt idx="7">
                  <c:v>10.24</c:v>
                </c:pt>
                <c:pt idx="8">
                  <c:v>10.24</c:v>
                </c:pt>
                <c:pt idx="9">
                  <c:v>9.85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A2-4297-AE49-7C52756CC0DC}"/>
            </c:ext>
          </c:extLst>
        </c:ser>
        <c:ser>
          <c:idx val="2"/>
          <c:order val="1"/>
          <c:tx>
            <c:v>Surface levels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9837273407343421E-3"/>
                  <c:y val="-4.118365814556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A2-4297-AE49-7C52756CC0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2A2-4297-AE49-7C52756CC0DC}"/>
                </c:ext>
              </c:extLst>
            </c:dLbl>
            <c:dLbl>
              <c:idx val="2"/>
              <c:layout>
                <c:manualLayout>
                  <c:x val="-3.7850873178841005E-2"/>
                  <c:y val="-3.730649234883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A2-4297-AE49-7C52756CC0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2A2-4297-AE49-7C52756CC0DC}"/>
                </c:ext>
              </c:extLst>
            </c:dLbl>
            <c:dLbl>
              <c:idx val="4"/>
              <c:layout>
                <c:manualLayout>
                  <c:x val="-3.9932045622905157E-2"/>
                  <c:y val="-3.730649234883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A2-4297-AE49-7C52756CC0D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2A2-4297-AE49-7C52756CC0DC}"/>
                </c:ext>
              </c:extLst>
            </c:dLbl>
            <c:dLbl>
              <c:idx val="6"/>
              <c:layout>
                <c:manualLayout>
                  <c:x val="6.8943343685390962E-3"/>
                  <c:y val="-3.730649234883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2A2-4297-AE49-7C52756CC0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2A2-4297-AE49-7C52756CC0DC}"/>
                </c:ext>
              </c:extLst>
            </c:dLbl>
            <c:dLbl>
              <c:idx val="8"/>
              <c:layout>
                <c:manualLayout>
                  <c:x val="7.9349205905711907E-3"/>
                  <c:y val="-3.9402928407533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2A2-4297-AE49-7C52756CC0DC}"/>
                </c:ext>
              </c:extLst>
            </c:dLbl>
            <c:dLbl>
              <c:idx val="9"/>
              <c:layout>
                <c:manualLayout>
                  <c:x val="9.2799807024514167E-3"/>
                  <c:y val="-4.3280014526485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A2-4297-AE49-7C52756CC0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2A2-4297-AE49-7C52756CC0D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'PipelinesTable-01-08-20-11_46_2'!$AF$8:$AF$23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29</c:v>
                </c:pt>
                <c:pt idx="9">
                  <c:v>33</c:v>
                </c:pt>
                <c:pt idx="10">
                  <c:v>33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xVal>
          <c:yVal>
            <c:numRef>
              <c:f>'PipelinesTable-01-08-20-11_46_2'!$AH$8:$AH$23</c:f>
              <c:numCache>
                <c:formatCode>General</c:formatCode>
                <c:ptCount val="16"/>
                <c:pt idx="0">
                  <c:v>11</c:v>
                </c:pt>
                <c:pt idx="1">
                  <c:v>10.9</c:v>
                </c:pt>
                <c:pt idx="2">
                  <c:v>10.9</c:v>
                </c:pt>
                <c:pt idx="3">
                  <c:v>10.8</c:v>
                </c:pt>
                <c:pt idx="4">
                  <c:v>10.8</c:v>
                </c:pt>
                <c:pt idx="5">
                  <c:v>10.7</c:v>
                </c:pt>
                <c:pt idx="6">
                  <c:v>10.7</c:v>
                </c:pt>
                <c:pt idx="7">
                  <c:v>10.6</c:v>
                </c:pt>
                <c:pt idx="8">
                  <c:v>10.6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A2-4297-AE49-7C52756CC0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36109103"/>
        <c:axId val="866057615"/>
      </c:scatterChart>
      <c:valAx>
        <c:axId val="936109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LENGTH</a:t>
                </a:r>
                <a:r>
                  <a:rPr lang="en-AU" sz="1400" b="1" baseline="0"/>
                  <a:t> (M)</a:t>
                </a:r>
                <a:endParaRPr lang="en-AU" sz="1400" b="1"/>
              </a:p>
            </c:rich>
          </c:tx>
          <c:layout>
            <c:manualLayout>
              <c:xMode val="edge"/>
              <c:yMode val="edge"/>
              <c:x val="0.48034803758138583"/>
              <c:y val="0.89234008484788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057615"/>
        <c:crosses val="autoZero"/>
        <c:crossBetween val="midCat"/>
      </c:valAx>
      <c:valAx>
        <c:axId val="86605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1091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363803</xdr:colOff>
      <xdr:row>29</xdr:row>
      <xdr:rowOff>95632</xdr:rowOff>
    </xdr:from>
    <xdr:to>
      <xdr:col>21</xdr:col>
      <xdr:colOff>365125</xdr:colOff>
      <xdr:row>61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F2DBCC-2AD0-41C3-BC4A-ABC4EA96C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549879</xdr:colOff>
      <xdr:row>61</xdr:row>
      <xdr:rowOff>183357</xdr:rowOff>
    </xdr:from>
    <xdr:to>
      <xdr:col>22</xdr:col>
      <xdr:colOff>563</xdr:colOff>
      <xdr:row>93</xdr:row>
      <xdr:rowOff>145257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69637AF9-C94D-46B3-8635-0FCE489778C5}"/>
            </a:ext>
          </a:extLst>
        </xdr:cNvPr>
        <xdr:cNvGrpSpPr/>
      </xdr:nvGrpSpPr>
      <xdr:grpSpPr>
        <a:xfrm>
          <a:off x="1191229" y="11416507"/>
          <a:ext cx="12919034" cy="5854700"/>
          <a:chOff x="803085" y="4722019"/>
          <a:chExt cx="12204659" cy="60579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60DA3750-CDD3-4210-8CD4-4286F56F3BEB}"/>
              </a:ext>
            </a:extLst>
          </xdr:cNvPr>
          <xdr:cNvGraphicFramePr/>
        </xdr:nvGraphicFramePr>
        <xdr:xfrm>
          <a:off x="803085" y="4722019"/>
          <a:ext cx="12204659" cy="605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33690582-C930-4B26-BDF9-313B7BD34334}"/>
              </a:ext>
            </a:extLst>
          </xdr:cNvPr>
          <xdr:cNvSpPr txBox="1"/>
        </xdr:nvSpPr>
        <xdr:spPr>
          <a:xfrm rot="286614">
            <a:off x="2584739" y="7087467"/>
            <a:ext cx="952329" cy="3308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1:100  90 DIA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8BDE74B3-0882-4A2A-BD30-1E27FAB9E728}"/>
              </a:ext>
            </a:extLst>
          </xdr:cNvPr>
          <xdr:cNvSpPr txBox="1"/>
        </xdr:nvSpPr>
        <xdr:spPr>
          <a:xfrm rot="286614">
            <a:off x="6400935" y="7597524"/>
            <a:ext cx="1197305" cy="3308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1:100  150 DIA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2D8E469F-E1FB-4A6F-AA5A-B2D60F1DB1BB}"/>
              </a:ext>
            </a:extLst>
          </xdr:cNvPr>
          <xdr:cNvSpPr txBox="1"/>
        </xdr:nvSpPr>
        <xdr:spPr>
          <a:xfrm>
            <a:off x="9470689" y="7859633"/>
            <a:ext cx="703743" cy="4704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1:40  150 DIA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0F23298-DDA8-4AF7-966A-51CCCB401FD5}"/>
              </a:ext>
            </a:extLst>
          </xdr:cNvPr>
          <xdr:cNvSpPr txBox="1"/>
        </xdr:nvSpPr>
        <xdr:spPr>
          <a:xfrm>
            <a:off x="10235841" y="8179490"/>
            <a:ext cx="543633" cy="6284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1:40  150 DIA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A9DC5D57-F3CE-409B-8F3F-1DC5D89F246F}"/>
              </a:ext>
            </a:extLst>
          </xdr:cNvPr>
          <xdr:cNvSpPr txBox="1"/>
        </xdr:nvSpPr>
        <xdr:spPr>
          <a:xfrm rot="2469160">
            <a:off x="10816408" y="8705759"/>
            <a:ext cx="948686" cy="4490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2 no </a:t>
            </a:r>
            <a:r>
              <a: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100 DIA</a:t>
            </a:r>
            <a:r>
              <a:rPr lang="en-AU" sz="1100"/>
              <a:t> 1:10.26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C8BB376A-01C0-49AB-AFC9-C5CC5B7941EA}"/>
              </a:ext>
            </a:extLst>
          </xdr:cNvPr>
          <xdr:cNvSpPr txBox="1"/>
        </xdr:nvSpPr>
        <xdr:spPr>
          <a:xfrm>
            <a:off x="10521879" y="4909704"/>
            <a:ext cx="892968" cy="519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100"/>
              <a:t>SURCHARGE</a:t>
            </a:r>
          </a:p>
          <a:p>
            <a:r>
              <a:rPr lang="en-AU" sz="1100"/>
              <a:t>PIT</a:t>
            </a:r>
          </a:p>
        </xdr:txBody>
      </xdr:sp>
    </xdr:grpSp>
    <xdr:clientData/>
  </xdr:twoCellAnchor>
  <xdr:twoCellAnchor>
    <xdr:from>
      <xdr:col>1</xdr:col>
      <xdr:colOff>11905</xdr:colOff>
      <xdr:row>0</xdr:row>
      <xdr:rowOff>83345</xdr:rowOff>
    </xdr:from>
    <xdr:to>
      <xdr:col>4</xdr:col>
      <xdr:colOff>204107</xdr:colOff>
      <xdr:row>3</xdr:row>
      <xdr:rowOff>122465</xdr:rowOff>
    </xdr:to>
    <xdr:sp macro="" textlink="">
      <xdr:nvSpPr>
        <xdr:cNvPr id="15" name="Speech Bubble: Rectangle with Corners Rounded 14">
          <a:extLst>
            <a:ext uri="{FF2B5EF4-FFF2-40B4-BE49-F238E27FC236}">
              <a16:creationId xmlns:a16="http://schemas.microsoft.com/office/drawing/2014/main" id="{D4302DCE-3F47-4FDE-9BD6-55ACC24F3EEC}"/>
            </a:ext>
          </a:extLst>
        </xdr:cNvPr>
        <xdr:cNvSpPr/>
      </xdr:nvSpPr>
      <xdr:spPr>
        <a:xfrm>
          <a:off x="624226" y="83345"/>
          <a:ext cx="2029167" cy="610620"/>
        </a:xfrm>
        <a:prstGeom prst="wedgeRoundRectCallout">
          <a:avLst>
            <a:gd name="adj1" fmla="val -32051"/>
            <a:gd name="adj2" fmla="val 105075"/>
            <a:gd name="adj3" fmla="val 16667"/>
          </a:avLst>
        </a:prstGeom>
        <a:solidFill>
          <a:schemeClr val="bg1"/>
        </a:solidFill>
        <a:ln w="254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400" baseline="0">
              <a:solidFill>
                <a:srgbClr val="FF0000"/>
              </a:solidFill>
            </a:rPr>
            <a:t>PASTE CSV FILE HERE (Paste options: values)</a:t>
          </a:r>
          <a:endParaRPr lang="en-AU" sz="14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227239</xdr:colOff>
      <xdr:row>0</xdr:row>
      <xdr:rowOff>38443</xdr:rowOff>
    </xdr:from>
    <xdr:to>
      <xdr:col>23</xdr:col>
      <xdr:colOff>384402</xdr:colOff>
      <xdr:row>3</xdr:row>
      <xdr:rowOff>88449</xdr:rowOff>
    </xdr:to>
    <xdr:sp macro="" textlink="">
      <xdr:nvSpPr>
        <xdr:cNvPr id="16" name="Speech Bubble: Rectangle with Corners Rounded 15">
          <a:extLst>
            <a:ext uri="{FF2B5EF4-FFF2-40B4-BE49-F238E27FC236}">
              <a16:creationId xmlns:a16="http://schemas.microsoft.com/office/drawing/2014/main" id="{DF767BFF-0B42-4BA8-9D47-0F57DE38BC62}"/>
            </a:ext>
          </a:extLst>
        </xdr:cNvPr>
        <xdr:cNvSpPr/>
      </xdr:nvSpPr>
      <xdr:spPr>
        <a:xfrm>
          <a:off x="11249025" y="38443"/>
          <a:ext cx="3218770" cy="621506"/>
        </a:xfrm>
        <a:prstGeom prst="wedgeRoundRectCallout">
          <a:avLst>
            <a:gd name="adj1" fmla="val 37870"/>
            <a:gd name="adj2" fmla="val 149050"/>
            <a:gd name="adj3" fmla="val 16667"/>
          </a:avLst>
        </a:prstGeom>
        <a:solidFill>
          <a:schemeClr val="bg1"/>
        </a:solidFill>
        <a:ln w="254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400">
              <a:solidFill>
                <a:srgbClr val="FF0000"/>
              </a:solidFill>
            </a:rPr>
            <a:t>PUT THE START POINT</a:t>
          </a:r>
          <a:r>
            <a:rPr lang="en-AU" sz="1400" baseline="0">
              <a:solidFill>
                <a:srgbClr val="FF0000"/>
              </a:solidFill>
            </a:rPr>
            <a:t> FOR WHICHEVER PIPELINE YOU WANT TO GRAPH</a:t>
          </a:r>
          <a:endParaRPr lang="en-AU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0.06004</cdr:x>
      <cdr:y>0.1423</cdr:y>
    </cdr:from>
    <cdr:to>
      <cdr:x>0.06004</cdr:x>
      <cdr:y>0.37028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6AE4830-B63E-4B70-83EA-3747021079A1}"/>
            </a:ext>
          </a:extLst>
        </cdr:cNvPr>
        <cdr:cNvCxnSpPr/>
      </cdr:nvCxnSpPr>
      <cdr:spPr>
        <a:xfrm xmlns:a="http://schemas.openxmlformats.org/drawingml/2006/main" flipV="1">
          <a:off x="732821" y="862012"/>
          <a:ext cx="0" cy="13811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0.3237</cdr:x>
      <cdr:y>0.13836</cdr:y>
    </cdr:from>
    <cdr:to>
      <cdr:x>0.3237</cdr:x>
      <cdr:y>0.41405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BB28EEE5-DA0C-4D99-A479-8AC91C51A661}"/>
            </a:ext>
          </a:extLst>
        </cdr:cNvPr>
        <cdr:cNvCxnSpPr/>
      </cdr:nvCxnSpPr>
      <cdr:spPr>
        <a:xfrm xmlns:a="http://schemas.openxmlformats.org/drawingml/2006/main" flipV="1">
          <a:off x="3950684" y="838200"/>
          <a:ext cx="0" cy="167005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0.71809</cdr:x>
      <cdr:y>0.1423</cdr:y>
    </cdr:from>
    <cdr:to>
      <cdr:x>0.71809</cdr:x>
      <cdr:y>0.50694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296D75F1-713D-4815-8B04-785ECD7795F0}"/>
            </a:ext>
          </a:extLst>
        </cdr:cNvPr>
        <cdr:cNvCxnSpPr/>
      </cdr:nvCxnSpPr>
      <cdr:spPr>
        <a:xfrm xmlns:a="http://schemas.openxmlformats.org/drawingml/2006/main" flipV="1">
          <a:off x="8763984" y="862012"/>
          <a:ext cx="0" cy="220900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0.77102</cdr:x>
      <cdr:y>0.13836</cdr:y>
    </cdr:from>
    <cdr:to>
      <cdr:x>0.77102</cdr:x>
      <cdr:y>0.53498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33CD9807-928A-4629-B506-D09590C6D771}"/>
            </a:ext>
          </a:extLst>
        </cdr:cNvPr>
        <cdr:cNvCxnSpPr/>
      </cdr:nvCxnSpPr>
      <cdr:spPr>
        <a:xfrm xmlns:a="http://schemas.openxmlformats.org/drawingml/2006/main" flipV="1">
          <a:off x="9410097" y="838200"/>
          <a:ext cx="0" cy="24026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0.82494</cdr:x>
      <cdr:y>0.1423</cdr:y>
    </cdr:from>
    <cdr:to>
      <cdr:x>0.82494</cdr:x>
      <cdr:y>0.58464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D356CFBF-1B92-4856-8C6A-C6A9C10DB3A8}"/>
            </a:ext>
          </a:extLst>
        </cdr:cNvPr>
        <cdr:cNvCxnSpPr/>
      </cdr:nvCxnSpPr>
      <cdr:spPr>
        <a:xfrm xmlns:a="http://schemas.openxmlformats.org/drawingml/2006/main" flipV="1">
          <a:off x="10068115" y="862012"/>
          <a:ext cx="0" cy="267970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0.92958</cdr:x>
      <cdr:y>0.1423</cdr:y>
    </cdr:from>
    <cdr:to>
      <cdr:x>0.92958</cdr:x>
      <cdr:y>0.76206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C2D94C71-37BD-48FF-B307-D6E4E0305A77}"/>
            </a:ext>
          </a:extLst>
        </cdr:cNvPr>
        <cdr:cNvCxnSpPr/>
      </cdr:nvCxnSpPr>
      <cdr:spPr>
        <a:xfrm xmlns:a="http://schemas.openxmlformats.org/drawingml/2006/main" flipV="1">
          <a:off x="11345259" y="862012"/>
          <a:ext cx="0" cy="375444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0.04806</cdr:x>
      <cdr:y>0.08111</cdr:y>
    </cdr:from>
    <cdr:to>
      <cdr:x>0.07337</cdr:x>
      <cdr:y>0.13535</cdr:y>
    </cdr:to>
    <cdr:sp macro="" textlink="">
      <cdr:nvSpPr>
        <cdr:cNvPr id="15" name="Speech Bubble: Oval 14">
          <a:extLst xmlns:a="http://schemas.openxmlformats.org/drawingml/2006/main">
            <a:ext uri="{FF2B5EF4-FFF2-40B4-BE49-F238E27FC236}">
              <a16:creationId xmlns:a16="http://schemas.microsoft.com/office/drawing/2014/main" id="{EA2509A3-FBDD-4BB6-BEB6-8B137D4DAD13}"/>
            </a:ext>
          </a:extLst>
        </cdr:cNvPr>
        <cdr:cNvSpPr/>
      </cdr:nvSpPr>
      <cdr:spPr>
        <a:xfrm xmlns:a="http://schemas.openxmlformats.org/drawingml/2006/main">
          <a:off x="586581" y="491332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0.31244</cdr:x>
      <cdr:y>0.07717</cdr:y>
    </cdr:from>
    <cdr:to>
      <cdr:x>0.33775</cdr:x>
      <cdr:y>0.13141</cdr:y>
    </cdr:to>
    <cdr:sp macro="" textlink="">
      <cdr:nvSpPr>
        <cdr:cNvPr id="16" name="Speech Bubble: Oval 15">
          <a:extLst xmlns:a="http://schemas.openxmlformats.org/drawingml/2006/main">
            <a:ext uri="{FF2B5EF4-FFF2-40B4-BE49-F238E27FC236}">
              <a16:creationId xmlns:a16="http://schemas.microsoft.com/office/drawing/2014/main" id="{2FA07848-613F-422D-960C-45777FA03366}"/>
            </a:ext>
          </a:extLst>
        </cdr:cNvPr>
        <cdr:cNvSpPr/>
      </cdr:nvSpPr>
      <cdr:spPr>
        <a:xfrm xmlns:a="http://schemas.openxmlformats.org/drawingml/2006/main">
          <a:off x="3813175" y="467518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0.70461</cdr:x>
      <cdr:y>0.08504</cdr:y>
    </cdr:from>
    <cdr:to>
      <cdr:x>0.72992</cdr:x>
      <cdr:y>0.13928</cdr:y>
    </cdr:to>
    <cdr:sp macro="" textlink="">
      <cdr:nvSpPr>
        <cdr:cNvPr id="17" name="Speech Bubble: Oval 16">
          <a:extLst xmlns:a="http://schemas.openxmlformats.org/drawingml/2006/main">
            <a:ext uri="{FF2B5EF4-FFF2-40B4-BE49-F238E27FC236}">
              <a16:creationId xmlns:a16="http://schemas.microsoft.com/office/drawing/2014/main" id="{1A289215-730C-4F68-93C6-87C53F0AAA63}"/>
            </a:ext>
          </a:extLst>
        </cdr:cNvPr>
        <cdr:cNvSpPr/>
      </cdr:nvSpPr>
      <cdr:spPr>
        <a:xfrm xmlns:a="http://schemas.openxmlformats.org/drawingml/2006/main">
          <a:off x="8599488" y="515143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0.75826</cdr:x>
      <cdr:y>0.08504</cdr:y>
    </cdr:from>
    <cdr:to>
      <cdr:x>0.78357</cdr:x>
      <cdr:y>0.13928</cdr:y>
    </cdr:to>
    <cdr:sp macro="" textlink="">
      <cdr:nvSpPr>
        <cdr:cNvPr id="18" name="Speech Bubble: Oval 17">
          <a:extLst xmlns:a="http://schemas.openxmlformats.org/drawingml/2006/main">
            <a:ext uri="{FF2B5EF4-FFF2-40B4-BE49-F238E27FC236}">
              <a16:creationId xmlns:a16="http://schemas.microsoft.com/office/drawing/2014/main" id="{E6163B07-3FDA-4AE0-A15B-0FABBCDDCB36}"/>
            </a:ext>
          </a:extLst>
        </cdr:cNvPr>
        <cdr:cNvSpPr/>
      </cdr:nvSpPr>
      <cdr:spPr>
        <a:xfrm xmlns:a="http://schemas.openxmlformats.org/drawingml/2006/main">
          <a:off x="9254332" y="515144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0.81289</cdr:x>
      <cdr:y>0.087</cdr:y>
    </cdr:from>
    <cdr:to>
      <cdr:x>0.8382</cdr:x>
      <cdr:y>0.14124</cdr:y>
    </cdr:to>
    <cdr:sp macro="" textlink="">
      <cdr:nvSpPr>
        <cdr:cNvPr id="19" name="Speech Bubble: Oval 18">
          <a:extLst xmlns:a="http://schemas.openxmlformats.org/drawingml/2006/main">
            <a:ext uri="{FF2B5EF4-FFF2-40B4-BE49-F238E27FC236}">
              <a16:creationId xmlns:a16="http://schemas.microsoft.com/office/drawing/2014/main" id="{09056DCF-6481-4D0F-968F-CA0862769F25}"/>
            </a:ext>
          </a:extLst>
        </cdr:cNvPr>
        <cdr:cNvSpPr/>
      </cdr:nvSpPr>
      <cdr:spPr>
        <a:xfrm xmlns:a="http://schemas.openxmlformats.org/drawingml/2006/main">
          <a:off x="9921081" y="527050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D</a:t>
          </a:r>
        </a:p>
      </cdr:txBody>
    </cdr:sp>
  </cdr:relSizeAnchor>
  <cdr:relSizeAnchor xmlns:cdr="http://schemas.openxmlformats.org/drawingml/2006/chartDrawing">
    <cdr:from>
      <cdr:x>0.9163</cdr:x>
      <cdr:y>0.08504</cdr:y>
    </cdr:from>
    <cdr:to>
      <cdr:x>0.94161</cdr:x>
      <cdr:y>0.13928</cdr:y>
    </cdr:to>
    <cdr:sp macro="" textlink="">
      <cdr:nvSpPr>
        <cdr:cNvPr id="20" name="Speech Bubble: Oval 19">
          <a:extLst xmlns:a="http://schemas.openxmlformats.org/drawingml/2006/main">
            <a:ext uri="{FF2B5EF4-FFF2-40B4-BE49-F238E27FC236}">
              <a16:creationId xmlns:a16="http://schemas.microsoft.com/office/drawing/2014/main" id="{09056DCF-6481-4D0F-968F-CA0862769F25}"/>
            </a:ext>
          </a:extLst>
        </cdr:cNvPr>
        <cdr:cNvSpPr/>
      </cdr:nvSpPr>
      <cdr:spPr>
        <a:xfrm xmlns:a="http://schemas.openxmlformats.org/drawingml/2006/main">
          <a:off x="11183143" y="515143"/>
          <a:ext cx="308920" cy="328575"/>
        </a:xfrm>
        <a:prstGeom xmlns:a="http://schemas.openxmlformats.org/drawingml/2006/main" prst="wedgeEllipseCallout">
          <a:avLst>
            <a:gd name="adj1" fmla="val -16434"/>
            <a:gd name="adj2" fmla="val 5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solidFill>
                <a:schemeClr val="tx1"/>
              </a:solidFill>
            </a:rPr>
            <a:t>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AH39"/>
  <sheetViews>
    <sheetView showGridLines="0" tabSelected="1" topLeftCell="H1" zoomScaleNormal="100" workbookViewId="0">
      <selection activeCell="R8" sqref="R8"/>
    </sheetView>
  </sheetViews>
  <sheetFormatPr defaultColWidth="9.1796875" defaultRowHeight="14.5" x14ac:dyDescent="0.35"/>
  <cols>
    <col min="1" max="4" width="9.1796875" style="10"/>
    <col min="5" max="23" width="9.1796875" style="2"/>
    <col min="24" max="28" width="9.1796875" style="10"/>
    <col min="29" max="16384" width="9.1796875" style="2"/>
  </cols>
  <sheetData>
    <row r="6" spans="2:34" x14ac:dyDescent="0.35">
      <c r="B6" s="3" t="s">
        <v>0</v>
      </c>
      <c r="C6" s="1" t="s">
        <v>1</v>
      </c>
      <c r="D6" s="1" t="s">
        <v>2</v>
      </c>
      <c r="E6" s="22" t="s">
        <v>3</v>
      </c>
      <c r="F6" s="22" t="s">
        <v>4</v>
      </c>
      <c r="G6" s="22" t="s">
        <v>5</v>
      </c>
      <c r="H6" s="22" t="s">
        <v>0</v>
      </c>
      <c r="I6" s="22" t="s">
        <v>6</v>
      </c>
      <c r="J6" s="22" t="s">
        <v>7</v>
      </c>
      <c r="K6" s="22" t="s">
        <v>8</v>
      </c>
      <c r="L6" s="22" t="s">
        <v>8</v>
      </c>
      <c r="M6" s="22" t="s">
        <v>9</v>
      </c>
      <c r="N6" s="22" t="s">
        <v>10</v>
      </c>
      <c r="O6" s="22" t="s">
        <v>11</v>
      </c>
      <c r="P6" s="22" t="s">
        <v>1</v>
      </c>
      <c r="Q6" s="22" t="s">
        <v>2</v>
      </c>
      <c r="R6" s="22" t="s">
        <v>12</v>
      </c>
      <c r="S6" s="22" t="s">
        <v>13</v>
      </c>
      <c r="T6" s="22" t="s">
        <v>14</v>
      </c>
      <c r="U6" s="22" t="s">
        <v>15</v>
      </c>
      <c r="V6" s="23" t="s">
        <v>16</v>
      </c>
      <c r="X6" s="3" t="s">
        <v>48</v>
      </c>
      <c r="Y6" s="1"/>
      <c r="Z6" s="1"/>
      <c r="AA6" s="1"/>
      <c r="AB6" s="4"/>
      <c r="AD6" s="3" t="s">
        <v>48</v>
      </c>
      <c r="AE6" s="1"/>
      <c r="AF6" s="1"/>
      <c r="AG6" s="1"/>
      <c r="AH6" s="4"/>
    </row>
    <row r="7" spans="2:34" x14ac:dyDescent="0.35">
      <c r="B7" s="24" t="s">
        <v>17</v>
      </c>
      <c r="C7" s="5" t="s">
        <v>18</v>
      </c>
      <c r="D7" s="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5" t="s">
        <v>24</v>
      </c>
      <c r="K7" s="25" t="s">
        <v>25</v>
      </c>
      <c r="L7" s="25" t="s">
        <v>26</v>
      </c>
      <c r="M7" s="25" t="s">
        <v>27</v>
      </c>
      <c r="N7" s="25" t="s">
        <v>28</v>
      </c>
      <c r="O7" s="25" t="s">
        <v>27</v>
      </c>
      <c r="P7" s="25" t="s">
        <v>29</v>
      </c>
      <c r="Q7" s="25" t="s">
        <v>29</v>
      </c>
      <c r="R7" s="25" t="s">
        <v>53</v>
      </c>
      <c r="S7" s="25" t="s">
        <v>31</v>
      </c>
      <c r="T7" s="25" t="s">
        <v>32</v>
      </c>
      <c r="U7" s="25" t="s">
        <v>33</v>
      </c>
      <c r="V7" s="26" t="s">
        <v>34</v>
      </c>
      <c r="X7" s="6" t="s">
        <v>49</v>
      </c>
      <c r="Y7" s="5" t="s">
        <v>50</v>
      </c>
      <c r="Z7" s="5" t="s">
        <v>51</v>
      </c>
      <c r="AA7" s="5" t="s">
        <v>29</v>
      </c>
      <c r="AB7" s="7" t="s">
        <v>52</v>
      </c>
      <c r="AD7" s="6" t="s">
        <v>49</v>
      </c>
      <c r="AE7" s="5" t="s">
        <v>50</v>
      </c>
      <c r="AF7" s="5" t="s">
        <v>51</v>
      </c>
      <c r="AG7" s="5" t="s">
        <v>29</v>
      </c>
      <c r="AH7" s="7" t="s">
        <v>52</v>
      </c>
    </row>
    <row r="8" spans="2:34" x14ac:dyDescent="0.35">
      <c r="B8" s="27">
        <v>1</v>
      </c>
      <c r="C8" s="9">
        <v>1</v>
      </c>
      <c r="D8" s="10" t="s">
        <v>35</v>
      </c>
      <c r="E8" s="2">
        <v>2.81</v>
      </c>
      <c r="F8" s="2">
        <v>100</v>
      </c>
      <c r="G8" s="2">
        <v>1</v>
      </c>
      <c r="H8" s="2">
        <v>90</v>
      </c>
      <c r="I8" s="2">
        <v>6.07</v>
      </c>
      <c r="J8" s="2">
        <v>0.4</v>
      </c>
      <c r="M8" s="2">
        <v>11</v>
      </c>
      <c r="N8" s="2">
        <v>200</v>
      </c>
      <c r="O8" s="2">
        <v>10</v>
      </c>
      <c r="P8" s="2">
        <v>10.71</v>
      </c>
      <c r="Q8" s="2">
        <v>10.61</v>
      </c>
      <c r="T8" s="2">
        <v>0.28999999999999998</v>
      </c>
      <c r="U8" s="2">
        <v>27</v>
      </c>
      <c r="V8" s="23"/>
      <c r="X8" s="9">
        <v>1</v>
      </c>
      <c r="Y8" s="19">
        <v>0</v>
      </c>
      <c r="Z8" s="19">
        <v>0</v>
      </c>
      <c r="AA8" s="19">
        <f>VLOOKUP($AD$8,$C$8:$V$23,14)</f>
        <v>10.71</v>
      </c>
      <c r="AB8" s="20">
        <f t="shared" ref="AB8:AB10" si="0">_xlfn.IFNA(VLOOKUP(X8,$C$8:$V$23,11,FALSE), VLOOKUP(X8,$C$8:$V$23,20))</f>
        <v>11</v>
      </c>
      <c r="AD8" s="9">
        <v>1</v>
      </c>
      <c r="AE8" s="19">
        <v>0</v>
      </c>
      <c r="AF8" s="19">
        <v>0</v>
      </c>
      <c r="AG8" s="19">
        <f>VLOOKUP($AD$8,$C$8:$V$23,14)</f>
        <v>10.71</v>
      </c>
      <c r="AH8" s="15">
        <f t="shared" ref="AH8:AH29" si="1">_xlfn.IFNA(VLOOKUP(AD8,$C$8:$V$23,11,FALSE), VLOOKUP(AD8,$C$8:$V$23,20))</f>
        <v>11</v>
      </c>
    </row>
    <row r="9" spans="2:34" x14ac:dyDescent="0.35">
      <c r="B9" s="28">
        <v>2</v>
      </c>
      <c r="C9" s="10" t="s">
        <v>35</v>
      </c>
      <c r="D9" s="10" t="s">
        <v>36</v>
      </c>
      <c r="E9" s="2">
        <v>8.82</v>
      </c>
      <c r="F9" s="2">
        <v>100</v>
      </c>
      <c r="G9" s="2">
        <v>1</v>
      </c>
      <c r="H9" s="2">
        <v>150</v>
      </c>
      <c r="I9" s="2">
        <v>23.65</v>
      </c>
      <c r="J9" s="2">
        <v>0.5</v>
      </c>
      <c r="M9" s="2">
        <v>10.9</v>
      </c>
      <c r="N9" s="2">
        <v>200</v>
      </c>
      <c r="O9" s="2">
        <v>15</v>
      </c>
      <c r="P9" s="2">
        <v>10.55</v>
      </c>
      <c r="Q9" s="2">
        <v>10.4</v>
      </c>
      <c r="T9" s="2">
        <v>0.35</v>
      </c>
      <c r="V9" s="29"/>
      <c r="X9" s="21" t="str">
        <f>VLOOKUP(X8,$C$8:$V$23,2)</f>
        <v>A</v>
      </c>
      <c r="Y9" s="19">
        <f>VLOOKUP(X8,$C$8:$V$23,13)</f>
        <v>10</v>
      </c>
      <c r="Z9" s="19">
        <f t="shared" ref="Z9:Z29" si="2">Z8+Y9</f>
        <v>10</v>
      </c>
      <c r="AA9" s="19">
        <f>VLOOKUP(X8,$C$8:$V$23,15)</f>
        <v>10.61</v>
      </c>
      <c r="AB9" s="20">
        <f t="shared" si="0"/>
        <v>10.9</v>
      </c>
      <c r="AD9" s="21" t="str">
        <f>VLOOKUP(AD8,$C$8:$V$23,2)</f>
        <v>A</v>
      </c>
      <c r="AE9" s="19">
        <f>VLOOKUP(AD8,$C$8:$V$23,13)</f>
        <v>10</v>
      </c>
      <c r="AF9" s="19">
        <f t="shared" ref="AF9:AF29" si="3">AF8+AE9</f>
        <v>10</v>
      </c>
      <c r="AG9" s="19">
        <f>VLOOKUP(AD8,$C$8:$V$23,15)</f>
        <v>10.61</v>
      </c>
      <c r="AH9" s="18">
        <f t="shared" si="1"/>
        <v>10.9</v>
      </c>
    </row>
    <row r="10" spans="2:34" x14ac:dyDescent="0.35">
      <c r="B10" s="28">
        <v>3</v>
      </c>
      <c r="C10" s="10" t="s">
        <v>36</v>
      </c>
      <c r="D10" s="10" t="s">
        <v>37</v>
      </c>
      <c r="E10" s="2">
        <v>11.69</v>
      </c>
      <c r="F10" s="2">
        <v>40</v>
      </c>
      <c r="G10" s="2">
        <v>1</v>
      </c>
      <c r="H10" s="2">
        <v>150</v>
      </c>
      <c r="I10" s="2">
        <v>13.25</v>
      </c>
      <c r="J10" s="2">
        <v>1.5</v>
      </c>
      <c r="M10" s="2">
        <v>10.8</v>
      </c>
      <c r="N10" s="2">
        <v>200</v>
      </c>
      <c r="O10" s="2">
        <v>2</v>
      </c>
      <c r="P10" s="2">
        <v>10.4</v>
      </c>
      <c r="Q10" s="2">
        <v>10.35</v>
      </c>
      <c r="T10" s="2">
        <v>0.4</v>
      </c>
      <c r="V10" s="29"/>
      <c r="X10" s="13" t="str">
        <f>X9</f>
        <v>A</v>
      </c>
      <c r="Y10" s="14">
        <v>0</v>
      </c>
      <c r="Z10" s="14">
        <f t="shared" si="2"/>
        <v>10</v>
      </c>
      <c r="AA10" s="14">
        <f>VLOOKUP(X10,$C$8:$V$23,14,FALSE)</f>
        <v>10.55</v>
      </c>
      <c r="AB10" s="15">
        <f t="shared" si="0"/>
        <v>10.9</v>
      </c>
      <c r="AD10" s="13" t="str">
        <f>AD9</f>
        <v>A</v>
      </c>
      <c r="AE10" s="14">
        <v>0</v>
      </c>
      <c r="AF10" s="14">
        <f t="shared" si="3"/>
        <v>10</v>
      </c>
      <c r="AG10" s="14">
        <f>VLOOKUP(AD10,$C$8:$V$23,14,FALSE)</f>
        <v>10.55</v>
      </c>
      <c r="AH10" s="15">
        <f t="shared" si="1"/>
        <v>10.9</v>
      </c>
    </row>
    <row r="11" spans="2:34" x14ac:dyDescent="0.35">
      <c r="B11" s="28">
        <v>4</v>
      </c>
      <c r="C11" s="10" t="s">
        <v>37</v>
      </c>
      <c r="D11" s="10" t="s">
        <v>38</v>
      </c>
      <c r="E11" s="2">
        <v>20.5</v>
      </c>
      <c r="F11" s="2">
        <v>40</v>
      </c>
      <c r="G11" s="2">
        <v>1</v>
      </c>
      <c r="H11" s="2">
        <v>150</v>
      </c>
      <c r="I11" s="2">
        <v>38.82</v>
      </c>
      <c r="J11" s="2">
        <v>1.2</v>
      </c>
      <c r="M11" s="2">
        <v>10.7</v>
      </c>
      <c r="N11" s="2">
        <v>200</v>
      </c>
      <c r="O11" s="2">
        <v>2</v>
      </c>
      <c r="P11" s="2">
        <v>10.29</v>
      </c>
      <c r="Q11" s="2">
        <v>10.24</v>
      </c>
      <c r="T11" s="2">
        <v>0.41</v>
      </c>
      <c r="V11" s="29"/>
      <c r="X11" s="16" t="str">
        <f>VLOOKUP(X10,$C$8:$V$23,2)</f>
        <v>B</v>
      </c>
      <c r="Y11" s="17">
        <f>VLOOKUP(X10,$C$8:$V$23,13,FALSE)</f>
        <v>15</v>
      </c>
      <c r="Z11" s="17">
        <f t="shared" si="2"/>
        <v>25</v>
      </c>
      <c r="AA11" s="17">
        <f>VLOOKUP(X10,$C$8:$V$23,15,FALSE)</f>
        <v>10.4</v>
      </c>
      <c r="AB11" s="18">
        <f>_xlfn.IFNA(VLOOKUP(X11,$C$8:$V$23,11,FALSE), VLOOKUP(X11,$C$8:$V$23,20))</f>
        <v>10.8</v>
      </c>
      <c r="AD11" s="16" t="str">
        <f>VLOOKUP(AD10,$C$8:$V$23,2)</f>
        <v>B</v>
      </c>
      <c r="AE11" s="17">
        <f>VLOOKUP(AD10,$C$8:$V$23,13,FALSE)</f>
        <v>15</v>
      </c>
      <c r="AF11" s="17">
        <f t="shared" si="3"/>
        <v>25</v>
      </c>
      <c r="AG11" s="17">
        <f>VLOOKUP(AD10,$C$8:$V$23,15,FALSE)</f>
        <v>10.4</v>
      </c>
      <c r="AH11" s="18">
        <f t="shared" si="1"/>
        <v>10.8</v>
      </c>
    </row>
    <row r="12" spans="2:34" x14ac:dyDescent="0.35">
      <c r="B12" s="28">
        <v>5</v>
      </c>
      <c r="C12" s="10" t="s">
        <v>38</v>
      </c>
      <c r="D12" s="10" t="s">
        <v>39</v>
      </c>
      <c r="E12" s="2">
        <v>25.56</v>
      </c>
      <c r="F12" s="2">
        <v>10.26</v>
      </c>
      <c r="G12" s="2">
        <v>2</v>
      </c>
      <c r="H12" s="2">
        <v>100</v>
      </c>
      <c r="I12" s="2">
        <v>58.7</v>
      </c>
      <c r="J12" s="2">
        <v>1.6</v>
      </c>
      <c r="M12" s="2">
        <v>10.6</v>
      </c>
      <c r="N12" s="2">
        <v>200</v>
      </c>
      <c r="O12" s="2">
        <v>4</v>
      </c>
      <c r="P12" s="2">
        <v>10.24</v>
      </c>
      <c r="Q12" s="2">
        <v>9.85</v>
      </c>
      <c r="T12" s="2">
        <v>0.36</v>
      </c>
      <c r="V12" s="29">
        <v>10</v>
      </c>
      <c r="X12" s="13" t="str">
        <f>X11</f>
        <v>B</v>
      </c>
      <c r="Y12" s="14">
        <v>0</v>
      </c>
      <c r="Z12" s="14">
        <f t="shared" si="2"/>
        <v>25</v>
      </c>
      <c r="AA12" s="14">
        <f>VLOOKUP(X12,$C$8:$V$23,14,FALSE)</f>
        <v>10.4</v>
      </c>
      <c r="AB12" s="15">
        <f t="shared" ref="AB12" si="4">_xlfn.IFNA(VLOOKUP(X12,$C$8:$V$23,11,FALSE), VLOOKUP(X12,$C$8:$V$23,20))</f>
        <v>10.8</v>
      </c>
      <c r="AD12" s="13" t="str">
        <f>AD11</f>
        <v>B</v>
      </c>
      <c r="AE12" s="14">
        <v>0</v>
      </c>
      <c r="AF12" s="14">
        <f t="shared" si="3"/>
        <v>25</v>
      </c>
      <c r="AG12" s="14">
        <f>VLOOKUP(AD12,$C$8:$V$23,14,FALSE)</f>
        <v>10.4</v>
      </c>
      <c r="AH12" s="15">
        <f t="shared" si="1"/>
        <v>10.8</v>
      </c>
    </row>
    <row r="13" spans="2:34" x14ac:dyDescent="0.35">
      <c r="B13" s="28">
        <v>6</v>
      </c>
      <c r="C13" s="10">
        <v>2</v>
      </c>
      <c r="D13" s="10" t="s">
        <v>40</v>
      </c>
      <c r="E13" s="2">
        <v>2.87</v>
      </c>
      <c r="F13" s="2">
        <v>100</v>
      </c>
      <c r="G13" s="2">
        <v>1</v>
      </c>
      <c r="H13" s="2">
        <v>90</v>
      </c>
      <c r="I13" s="2">
        <v>6.07</v>
      </c>
      <c r="J13" s="2">
        <v>0.5</v>
      </c>
      <c r="M13" s="2">
        <v>11</v>
      </c>
      <c r="N13" s="2">
        <v>200</v>
      </c>
      <c r="O13" s="2">
        <v>10</v>
      </c>
      <c r="P13" s="2">
        <v>10.71</v>
      </c>
      <c r="Q13" s="2">
        <v>10.61</v>
      </c>
      <c r="T13" s="2">
        <v>0.28999999999999998</v>
      </c>
      <c r="U13" s="2">
        <v>28</v>
      </c>
      <c r="V13" s="29"/>
      <c r="X13" s="16" t="str">
        <f>VLOOKUP(X12,$C$8:$V$23,2)</f>
        <v>C</v>
      </c>
      <c r="Y13" s="17">
        <f>VLOOKUP(X12,$C$8:$V$23,13,FALSE)</f>
        <v>2</v>
      </c>
      <c r="Z13" s="17">
        <f t="shared" si="2"/>
        <v>27</v>
      </c>
      <c r="AA13" s="17">
        <f>VLOOKUP(X12,$C$8:$V$23,15,FALSE)</f>
        <v>10.35</v>
      </c>
      <c r="AB13" s="18">
        <f>_xlfn.IFNA(VLOOKUP(X13,$C$8:$V$23,11,FALSE), VLOOKUP(X13,$C$8:$V$23,20))</f>
        <v>10.7</v>
      </c>
      <c r="AD13" s="16" t="str">
        <f>VLOOKUP(AD12,$C$8:$V$23,2)</f>
        <v>C</v>
      </c>
      <c r="AE13" s="17">
        <f>VLOOKUP(AD12,$C$8:$V$23,13,FALSE)</f>
        <v>2</v>
      </c>
      <c r="AF13" s="17">
        <f t="shared" si="3"/>
        <v>27</v>
      </c>
      <c r="AG13" s="17">
        <f>VLOOKUP(AD12,$C$8:$V$23,15,FALSE)</f>
        <v>10.35</v>
      </c>
      <c r="AH13" s="18">
        <f t="shared" si="1"/>
        <v>10.7</v>
      </c>
    </row>
    <row r="14" spans="2:34" x14ac:dyDescent="0.35">
      <c r="B14" s="28">
        <v>7</v>
      </c>
      <c r="C14" s="10" t="s">
        <v>40</v>
      </c>
      <c r="D14" s="10" t="s">
        <v>41</v>
      </c>
      <c r="E14" s="2">
        <v>6</v>
      </c>
      <c r="F14" s="2">
        <v>100</v>
      </c>
      <c r="G14" s="2">
        <v>1</v>
      </c>
      <c r="H14" s="2">
        <v>100</v>
      </c>
      <c r="I14" s="2">
        <v>8.0399999999999991</v>
      </c>
      <c r="J14" s="2">
        <v>0.8</v>
      </c>
      <c r="M14" s="2">
        <v>10.9</v>
      </c>
      <c r="N14" s="2">
        <v>200</v>
      </c>
      <c r="O14" s="2">
        <v>10</v>
      </c>
      <c r="P14" s="2">
        <v>10.59</v>
      </c>
      <c r="Q14" s="2">
        <v>10.49</v>
      </c>
      <c r="T14" s="2">
        <v>0.31</v>
      </c>
      <c r="V14" s="29"/>
      <c r="X14" s="13" t="str">
        <f>X13</f>
        <v>C</v>
      </c>
      <c r="Y14" s="14">
        <v>0</v>
      </c>
      <c r="Z14" s="14">
        <f t="shared" si="2"/>
        <v>27</v>
      </c>
      <c r="AA14" s="14">
        <f>VLOOKUP(X14,$C$8:$V$23,14,FALSE)</f>
        <v>10.29</v>
      </c>
      <c r="AB14" s="15">
        <f t="shared" ref="AB14" si="5">_xlfn.IFNA(VLOOKUP(X14,$C$8:$V$23,11,FALSE), VLOOKUP(X14,$C$8:$V$23,20))</f>
        <v>10.7</v>
      </c>
      <c r="AD14" s="13" t="str">
        <f>AD13</f>
        <v>C</v>
      </c>
      <c r="AE14" s="14">
        <v>0</v>
      </c>
      <c r="AF14" s="14">
        <f t="shared" si="3"/>
        <v>27</v>
      </c>
      <c r="AG14" s="14">
        <f>VLOOKUP(AD14,$C$8:$V$23,14,FALSE)</f>
        <v>10.29</v>
      </c>
      <c r="AH14" s="15">
        <f t="shared" si="1"/>
        <v>10.7</v>
      </c>
    </row>
    <row r="15" spans="2:34" x14ac:dyDescent="0.35">
      <c r="B15" s="28">
        <v>8</v>
      </c>
      <c r="C15" s="10" t="s">
        <v>41</v>
      </c>
      <c r="D15" s="10" t="s">
        <v>37</v>
      </c>
      <c r="E15" s="2">
        <v>8.81</v>
      </c>
      <c r="F15" s="2">
        <v>100</v>
      </c>
      <c r="G15" s="2">
        <v>1</v>
      </c>
      <c r="H15" s="2">
        <v>150</v>
      </c>
      <c r="I15" s="2">
        <v>23.65</v>
      </c>
      <c r="J15" s="2">
        <v>0.5</v>
      </c>
      <c r="M15" s="2">
        <v>10.8</v>
      </c>
      <c r="N15" s="2">
        <v>200</v>
      </c>
      <c r="O15" s="2">
        <v>15</v>
      </c>
      <c r="P15" s="2">
        <v>10.44</v>
      </c>
      <c r="Q15" s="2">
        <v>10.29</v>
      </c>
      <c r="T15" s="2">
        <v>0.36</v>
      </c>
      <c r="V15" s="29"/>
      <c r="X15" s="16" t="str">
        <f>VLOOKUP(X14,$C$8:$V$23,2)</f>
        <v>D</v>
      </c>
      <c r="Y15" s="17">
        <f>VLOOKUP(X14,$C$8:$V$23,13,FALSE)</f>
        <v>2</v>
      </c>
      <c r="Z15" s="17">
        <f t="shared" si="2"/>
        <v>29</v>
      </c>
      <c r="AA15" s="17">
        <f>VLOOKUP(X14,$C$8:$V$23,15,FALSE)</f>
        <v>10.24</v>
      </c>
      <c r="AB15" s="18">
        <f>_xlfn.IFNA(VLOOKUP(X15,$C$8:$V$23,11,FALSE), VLOOKUP(X15,$C$8:$V$23,20))</f>
        <v>10.6</v>
      </c>
      <c r="AD15" s="16" t="str">
        <f>VLOOKUP(AD14,$C$8:$V$23,2)</f>
        <v>D</v>
      </c>
      <c r="AE15" s="17">
        <f>VLOOKUP(AD14,$C$8:$V$23,13,FALSE)</f>
        <v>2</v>
      </c>
      <c r="AF15" s="17">
        <f t="shared" si="3"/>
        <v>29</v>
      </c>
      <c r="AG15" s="17">
        <f>VLOOKUP(AD14,$C$8:$V$23,15,FALSE)</f>
        <v>10.24</v>
      </c>
      <c r="AH15" s="18">
        <f t="shared" si="1"/>
        <v>10.6</v>
      </c>
    </row>
    <row r="16" spans="2:34" x14ac:dyDescent="0.35">
      <c r="B16" s="28">
        <v>9</v>
      </c>
      <c r="C16" s="10">
        <v>3</v>
      </c>
      <c r="D16" s="10" t="s">
        <v>41</v>
      </c>
      <c r="E16" s="2">
        <v>2.81</v>
      </c>
      <c r="F16" s="2">
        <v>5</v>
      </c>
      <c r="G16" s="2">
        <v>1</v>
      </c>
      <c r="H16" s="2">
        <v>90</v>
      </c>
      <c r="I16" s="2">
        <v>30.5</v>
      </c>
      <c r="J16" s="2">
        <v>0.4</v>
      </c>
      <c r="M16" s="2">
        <v>11</v>
      </c>
      <c r="N16" s="2">
        <v>200</v>
      </c>
      <c r="O16" s="2">
        <v>1</v>
      </c>
      <c r="P16" s="2">
        <v>10.71</v>
      </c>
      <c r="Q16" s="2">
        <v>10.51</v>
      </c>
      <c r="T16" s="2">
        <v>0.28999999999999998</v>
      </c>
      <c r="U16" s="2">
        <v>27</v>
      </c>
      <c r="V16" s="29"/>
      <c r="X16" s="13" t="str">
        <f>X15</f>
        <v>D</v>
      </c>
      <c r="Y16" s="14">
        <v>0</v>
      </c>
      <c r="Z16" s="14">
        <f t="shared" si="2"/>
        <v>29</v>
      </c>
      <c r="AA16" s="14">
        <f>VLOOKUP(X16,$C$8:$V$23,14,FALSE)</f>
        <v>10.24</v>
      </c>
      <c r="AB16" s="15">
        <f t="shared" ref="AB16" si="6">_xlfn.IFNA(VLOOKUP(X16,$C$8:$V$23,11,FALSE), VLOOKUP(X16,$C$8:$V$23,20))</f>
        <v>10.6</v>
      </c>
      <c r="AD16" s="13" t="str">
        <f>AD15</f>
        <v>D</v>
      </c>
      <c r="AE16" s="14">
        <v>0</v>
      </c>
      <c r="AF16" s="14">
        <f t="shared" si="3"/>
        <v>29</v>
      </c>
      <c r="AG16" s="14">
        <f>VLOOKUP(AD16,$C$8:$V$23,14,FALSE)</f>
        <v>10.24</v>
      </c>
      <c r="AH16" s="15">
        <f t="shared" si="1"/>
        <v>10.6</v>
      </c>
    </row>
    <row r="17" spans="2:34" x14ac:dyDescent="0.35">
      <c r="B17" s="28">
        <v>10</v>
      </c>
      <c r="C17" s="10">
        <v>4</v>
      </c>
      <c r="D17" s="10" t="s">
        <v>36</v>
      </c>
      <c r="E17" s="2">
        <v>2.87</v>
      </c>
      <c r="F17" s="2">
        <v>5</v>
      </c>
      <c r="G17" s="2">
        <v>1</v>
      </c>
      <c r="H17" s="2">
        <v>90</v>
      </c>
      <c r="I17" s="2">
        <v>30.5</v>
      </c>
      <c r="J17" s="2">
        <v>0.5</v>
      </c>
      <c r="M17" s="2">
        <v>11</v>
      </c>
      <c r="N17" s="2">
        <v>200</v>
      </c>
      <c r="O17" s="2">
        <v>1</v>
      </c>
      <c r="P17" s="2">
        <v>10.71</v>
      </c>
      <c r="Q17" s="2">
        <v>10.51</v>
      </c>
      <c r="T17" s="2">
        <v>0.28999999999999998</v>
      </c>
      <c r="U17" s="2">
        <v>28</v>
      </c>
      <c r="V17" s="29"/>
      <c r="X17" s="16" t="str">
        <f>VLOOKUP(X16,$C$8:$V$23,2)</f>
        <v>E</v>
      </c>
      <c r="Y17" s="17">
        <f>VLOOKUP(X16,$C$8:$V$23,13,FALSE)</f>
        <v>4</v>
      </c>
      <c r="Z17" s="17">
        <f t="shared" si="2"/>
        <v>33</v>
      </c>
      <c r="AA17" s="17">
        <f>VLOOKUP(X16,$C$8:$V$23,15,FALSE)</f>
        <v>9.85</v>
      </c>
      <c r="AB17" s="18">
        <f>_xlfn.IFNA(VLOOKUP(X17,$C$8:$V$23,11,FALSE), VLOOKUP(X17,$C$8:$V$23,20))</f>
        <v>10</v>
      </c>
      <c r="AD17" s="16" t="str">
        <f>VLOOKUP(AD16,$C$8:$V$23,2)</f>
        <v>E</v>
      </c>
      <c r="AE17" s="17">
        <f>VLOOKUP(AD16,$C$8:$V$23,13,FALSE)</f>
        <v>4</v>
      </c>
      <c r="AF17" s="17">
        <f t="shared" si="3"/>
        <v>33</v>
      </c>
      <c r="AG17" s="17">
        <f>VLOOKUP(AD16,$C$8:$V$23,15,FALSE)</f>
        <v>9.85</v>
      </c>
      <c r="AH17" s="18">
        <f t="shared" si="1"/>
        <v>10</v>
      </c>
    </row>
    <row r="18" spans="2:34" x14ac:dyDescent="0.35">
      <c r="B18" s="28">
        <v>11</v>
      </c>
      <c r="C18" s="10">
        <v>5</v>
      </c>
      <c r="D18" s="10" t="s">
        <v>35</v>
      </c>
      <c r="E18" s="2">
        <v>6.01</v>
      </c>
      <c r="F18" s="2">
        <v>10</v>
      </c>
      <c r="G18" s="2">
        <v>1</v>
      </c>
      <c r="H18" s="2">
        <v>90</v>
      </c>
      <c r="I18" s="2">
        <v>21.12</v>
      </c>
      <c r="J18" s="2">
        <v>0.9</v>
      </c>
      <c r="M18" s="2">
        <v>11</v>
      </c>
      <c r="N18" s="2">
        <v>200</v>
      </c>
      <c r="O18" s="2">
        <v>1</v>
      </c>
      <c r="P18" s="2">
        <v>10.71</v>
      </c>
      <c r="Q18" s="2">
        <v>10.61</v>
      </c>
      <c r="T18" s="2">
        <v>0.28999999999999998</v>
      </c>
      <c r="U18" s="2">
        <v>122</v>
      </c>
      <c r="V18" s="29"/>
      <c r="X18" s="13" t="str">
        <f>X17</f>
        <v>E</v>
      </c>
      <c r="Y18" s="14">
        <v>0</v>
      </c>
      <c r="Z18" s="14">
        <f t="shared" si="2"/>
        <v>33</v>
      </c>
      <c r="AA18" s="14" t="e">
        <f>VLOOKUP(X18,$C$8:$V$23,14,FALSE)</f>
        <v>#N/A</v>
      </c>
      <c r="AB18" s="15">
        <f t="shared" ref="AB18" si="7">_xlfn.IFNA(VLOOKUP(X18,$C$8:$V$23,11,FALSE), VLOOKUP(X18,$C$8:$V$23,20))</f>
        <v>10</v>
      </c>
      <c r="AD18" s="13" t="str">
        <f>AD17</f>
        <v>E</v>
      </c>
      <c r="AE18" s="14">
        <v>0</v>
      </c>
      <c r="AF18" s="14">
        <f t="shared" si="3"/>
        <v>33</v>
      </c>
      <c r="AG18" s="14" t="e">
        <f>VLOOKUP(AD18,$C$8:$V$23,14,FALSE)</f>
        <v>#N/A</v>
      </c>
      <c r="AH18" s="15">
        <f t="shared" si="1"/>
        <v>10</v>
      </c>
    </row>
    <row r="19" spans="2:34" x14ac:dyDescent="0.35">
      <c r="B19" s="28">
        <v>12</v>
      </c>
      <c r="C19" s="10">
        <v>6</v>
      </c>
      <c r="D19" s="10" t="s">
        <v>42</v>
      </c>
      <c r="E19" s="2">
        <v>5.0599999999999996</v>
      </c>
      <c r="H19" s="2" t="s">
        <v>43</v>
      </c>
      <c r="R19" s="2" t="s">
        <v>44</v>
      </c>
      <c r="V19" s="29"/>
      <c r="X19" s="16" t="str">
        <f>VLOOKUP(X18,$C$8:$V$23,2)</f>
        <v>E</v>
      </c>
      <c r="Y19" s="17" t="e">
        <f>VLOOKUP(X18,$C$8:$V$23,13,FALSE)</f>
        <v>#N/A</v>
      </c>
      <c r="Z19" s="17" t="e">
        <f t="shared" si="2"/>
        <v>#N/A</v>
      </c>
      <c r="AA19" s="17" t="e">
        <f>VLOOKUP(X18,$C$8:$V$23,15,FALSE)</f>
        <v>#N/A</v>
      </c>
      <c r="AB19" s="18">
        <f>_xlfn.IFNA(VLOOKUP(X19,$C$8:$V$23,11,FALSE), VLOOKUP(X19,$C$8:$V$23,20))</f>
        <v>10</v>
      </c>
      <c r="AC19" s="10"/>
      <c r="AD19" s="16" t="str">
        <f>VLOOKUP(AD18,$C$8:$V$23,2)</f>
        <v>E</v>
      </c>
      <c r="AE19" s="17" t="e">
        <f>VLOOKUP(AD18,$C$8:$V$23,13,FALSE)</f>
        <v>#N/A</v>
      </c>
      <c r="AF19" s="17" t="e">
        <f t="shared" si="3"/>
        <v>#N/A</v>
      </c>
      <c r="AG19" s="17" t="e">
        <f>VLOOKUP(AD18,$C$8:$V$23,15,FALSE)</f>
        <v>#N/A</v>
      </c>
      <c r="AH19" s="18">
        <f t="shared" si="1"/>
        <v>10</v>
      </c>
    </row>
    <row r="20" spans="2:34" x14ac:dyDescent="0.35">
      <c r="B20" s="28"/>
      <c r="V20" s="29"/>
      <c r="X20" s="13" t="str">
        <f>X19</f>
        <v>E</v>
      </c>
      <c r="Y20" s="14">
        <v>0</v>
      </c>
      <c r="Z20" s="14" t="e">
        <f t="shared" si="2"/>
        <v>#N/A</v>
      </c>
      <c r="AA20" s="14" t="e">
        <f>VLOOKUP(X20,$C$8:$V$23,14,FALSE)</f>
        <v>#N/A</v>
      </c>
      <c r="AB20" s="15">
        <f t="shared" ref="AB20" si="8">_xlfn.IFNA(VLOOKUP(X20,$C$8:$V$23,11,FALSE), VLOOKUP(X20,$C$8:$V$23,20))</f>
        <v>10</v>
      </c>
      <c r="AC20" s="10"/>
      <c r="AD20" s="13" t="str">
        <f>AD19</f>
        <v>E</v>
      </c>
      <c r="AE20" s="14">
        <v>0</v>
      </c>
      <c r="AF20" s="14" t="e">
        <f t="shared" si="3"/>
        <v>#N/A</v>
      </c>
      <c r="AG20" s="14" t="e">
        <f>VLOOKUP(AD20,$C$8:$V$23,14,FALSE)</f>
        <v>#N/A</v>
      </c>
      <c r="AH20" s="15">
        <f t="shared" si="1"/>
        <v>10</v>
      </c>
    </row>
    <row r="21" spans="2:34" x14ac:dyDescent="0.35">
      <c r="B21" s="28">
        <v>14</v>
      </c>
      <c r="C21" s="10">
        <v>7</v>
      </c>
      <c r="D21" s="10" t="s">
        <v>45</v>
      </c>
      <c r="E21" s="2">
        <v>3.13</v>
      </c>
      <c r="H21" s="2" t="s">
        <v>43</v>
      </c>
      <c r="R21" s="2" t="s">
        <v>46</v>
      </c>
      <c r="V21" s="29"/>
      <c r="X21" s="16" t="str">
        <f>VLOOKUP(X20,$C$8:$V$23,2)</f>
        <v>E</v>
      </c>
      <c r="Y21" s="17" t="e">
        <f>VLOOKUP(X20,$C$8:$V$23,13,FALSE)</f>
        <v>#N/A</v>
      </c>
      <c r="Z21" s="17" t="e">
        <f t="shared" si="2"/>
        <v>#N/A</v>
      </c>
      <c r="AA21" s="17" t="e">
        <f>VLOOKUP(X20,$C$8:$V$23,15,FALSE)</f>
        <v>#N/A</v>
      </c>
      <c r="AB21" s="18">
        <f>_xlfn.IFNA(VLOOKUP(X21,$C$8:$V$23,11,FALSE), VLOOKUP(X21,$C$8:$V$23,20))</f>
        <v>10</v>
      </c>
      <c r="AC21" s="10"/>
      <c r="AD21" s="16" t="str">
        <f>VLOOKUP(AD20,$C$8:$V$23,2)</f>
        <v>E</v>
      </c>
      <c r="AE21" s="17" t="e">
        <f>VLOOKUP(AD20,$C$8:$V$23,13,FALSE)</f>
        <v>#N/A</v>
      </c>
      <c r="AF21" s="17" t="e">
        <f t="shared" si="3"/>
        <v>#N/A</v>
      </c>
      <c r="AG21" s="17" t="e">
        <f>VLOOKUP(AD20,$C$8:$V$23,15,FALSE)</f>
        <v>#N/A</v>
      </c>
      <c r="AH21" s="18">
        <f t="shared" si="1"/>
        <v>10</v>
      </c>
    </row>
    <row r="22" spans="2:34" x14ac:dyDescent="0.35">
      <c r="B22" s="28">
        <v>15</v>
      </c>
      <c r="C22" s="10" t="s">
        <v>42</v>
      </c>
      <c r="D22" s="10" t="s">
        <v>38</v>
      </c>
      <c r="E22" s="2">
        <v>5.0599999999999996</v>
      </c>
      <c r="F22" s="2">
        <v>100</v>
      </c>
      <c r="G22" s="2">
        <v>1</v>
      </c>
      <c r="H22" s="2">
        <v>90</v>
      </c>
      <c r="I22" s="2">
        <v>6.07</v>
      </c>
      <c r="J22" s="2">
        <v>0.8</v>
      </c>
      <c r="M22" s="2">
        <v>10.6</v>
      </c>
      <c r="N22" s="2">
        <v>200</v>
      </c>
      <c r="O22" s="2">
        <v>1</v>
      </c>
      <c r="P22" s="2">
        <v>10.31</v>
      </c>
      <c r="Q22" s="2">
        <v>10.3</v>
      </c>
      <c r="S22" s="2" t="s">
        <v>47</v>
      </c>
      <c r="T22" s="2">
        <v>0.28999999999999998</v>
      </c>
      <c r="V22" s="29"/>
      <c r="X22" s="13" t="str">
        <f>X21</f>
        <v>E</v>
      </c>
      <c r="Y22" s="14">
        <v>0</v>
      </c>
      <c r="Z22" s="14" t="e">
        <f t="shared" si="2"/>
        <v>#N/A</v>
      </c>
      <c r="AA22" s="14" t="e">
        <f>VLOOKUP(X22,$C$8:$V$23,14,FALSE)</f>
        <v>#N/A</v>
      </c>
      <c r="AB22" s="15">
        <f t="shared" ref="AB22" si="9">_xlfn.IFNA(VLOOKUP(X22,$C$8:$V$23,11,FALSE), VLOOKUP(X22,$C$8:$V$23,20))</f>
        <v>10</v>
      </c>
      <c r="AD22" s="13" t="str">
        <f>AD21</f>
        <v>E</v>
      </c>
      <c r="AE22" s="14">
        <v>0</v>
      </c>
      <c r="AF22" s="14" t="e">
        <f t="shared" si="3"/>
        <v>#N/A</v>
      </c>
      <c r="AG22" s="14" t="e">
        <f>VLOOKUP(AD22,$C$8:$V$23,14,FALSE)</f>
        <v>#N/A</v>
      </c>
      <c r="AH22" s="15">
        <f t="shared" si="1"/>
        <v>10</v>
      </c>
    </row>
    <row r="23" spans="2:34" x14ac:dyDescent="0.35">
      <c r="B23" s="28">
        <v>16</v>
      </c>
      <c r="C23" s="10" t="s">
        <v>45</v>
      </c>
      <c r="D23" s="10" t="s">
        <v>40</v>
      </c>
      <c r="E23" s="2">
        <v>3.13</v>
      </c>
      <c r="F23" s="2">
        <v>100</v>
      </c>
      <c r="G23" s="2">
        <v>1</v>
      </c>
      <c r="H23" s="2">
        <v>90</v>
      </c>
      <c r="I23" s="2">
        <v>6.07</v>
      </c>
      <c r="J23" s="2">
        <v>0.5</v>
      </c>
      <c r="M23" s="2">
        <v>10.9</v>
      </c>
      <c r="N23" s="2">
        <v>200</v>
      </c>
      <c r="O23" s="2">
        <v>1</v>
      </c>
      <c r="P23" s="2">
        <v>10.61</v>
      </c>
      <c r="Q23" s="2">
        <v>10.6</v>
      </c>
      <c r="S23" s="2" t="s">
        <v>47</v>
      </c>
      <c r="T23" s="2">
        <v>0.28999999999999998</v>
      </c>
      <c r="V23" s="29"/>
      <c r="X23" s="16" t="str">
        <f>VLOOKUP(X22,$C$8:$V$23,2)</f>
        <v>E</v>
      </c>
      <c r="Y23" s="17" t="e">
        <f>VLOOKUP(X22,$C$8:$V$23,13,FALSE)</f>
        <v>#N/A</v>
      </c>
      <c r="Z23" s="17" t="e">
        <f t="shared" si="2"/>
        <v>#N/A</v>
      </c>
      <c r="AA23" s="17" t="e">
        <f>VLOOKUP(X22,$C$8:$V$23,15,FALSE)</f>
        <v>#N/A</v>
      </c>
      <c r="AB23" s="18">
        <f>_xlfn.IFNA(VLOOKUP(X23,$C$8:$V$23,11,FALSE), VLOOKUP(X23,$C$8:$V$23,20))</f>
        <v>10</v>
      </c>
      <c r="AD23" s="16" t="str">
        <f>VLOOKUP(AD22,$C$8:$V$23,2)</f>
        <v>E</v>
      </c>
      <c r="AE23" s="17" t="e">
        <f>VLOOKUP(AD22,$C$8:$V$23,13,FALSE)</f>
        <v>#N/A</v>
      </c>
      <c r="AF23" s="17" t="e">
        <f t="shared" si="3"/>
        <v>#N/A</v>
      </c>
      <c r="AG23" s="17" t="e">
        <f>VLOOKUP(AD22,$C$8:$V$23,15,FALSE)</f>
        <v>#N/A</v>
      </c>
      <c r="AH23" s="18">
        <f t="shared" si="1"/>
        <v>10</v>
      </c>
    </row>
    <row r="24" spans="2:34" x14ac:dyDescent="0.35">
      <c r="X24" s="13" t="str">
        <f>X23</f>
        <v>E</v>
      </c>
      <c r="Y24" s="14">
        <v>0</v>
      </c>
      <c r="Z24" s="14" t="e">
        <f t="shared" si="2"/>
        <v>#N/A</v>
      </c>
      <c r="AA24" s="14" t="e">
        <f>VLOOKUP(X24,$C$8:$V$23,14,FALSE)</f>
        <v>#N/A</v>
      </c>
      <c r="AB24" s="15">
        <f t="shared" ref="AB24" si="10">_xlfn.IFNA(VLOOKUP(X24,$C$8:$V$23,11,FALSE), VLOOKUP(X24,$C$8:$V$23,20))</f>
        <v>10</v>
      </c>
      <c r="AD24" s="13" t="str">
        <f>AD23</f>
        <v>E</v>
      </c>
      <c r="AE24" s="14">
        <v>0</v>
      </c>
      <c r="AF24" s="14" t="e">
        <f t="shared" si="3"/>
        <v>#N/A</v>
      </c>
      <c r="AG24" s="14" t="e">
        <f>VLOOKUP(AD24,$C$8:$V$23,14,FALSE)</f>
        <v>#N/A</v>
      </c>
      <c r="AH24" s="15">
        <f t="shared" si="1"/>
        <v>10</v>
      </c>
    </row>
    <row r="25" spans="2:34" x14ac:dyDescent="0.35">
      <c r="X25" s="16" t="str">
        <f>VLOOKUP(X24,$C$8:$V$23,2)</f>
        <v>E</v>
      </c>
      <c r="Y25" s="17" t="e">
        <f>VLOOKUP(X24,$C$8:$V$23,13,FALSE)</f>
        <v>#N/A</v>
      </c>
      <c r="Z25" s="17" t="e">
        <f t="shared" si="2"/>
        <v>#N/A</v>
      </c>
      <c r="AA25" s="17" t="e">
        <f>VLOOKUP(X24,$C$8:$V$23,15,FALSE)</f>
        <v>#N/A</v>
      </c>
      <c r="AB25" s="18">
        <f>_xlfn.IFNA(VLOOKUP(X25,$C$8:$V$23,11,FALSE), VLOOKUP(X25,$C$8:$V$23,20))</f>
        <v>10</v>
      </c>
      <c r="AD25" s="16" t="str">
        <f>VLOOKUP(AD24,$C$8:$V$23,2)</f>
        <v>E</v>
      </c>
      <c r="AE25" s="17" t="e">
        <f>VLOOKUP(AD24,$C$8:$V$23,13,FALSE)</f>
        <v>#N/A</v>
      </c>
      <c r="AF25" s="17" t="e">
        <f t="shared" si="3"/>
        <v>#N/A</v>
      </c>
      <c r="AG25" s="17" t="e">
        <f>VLOOKUP(AD24,$C$8:$V$23,15,FALSE)</f>
        <v>#N/A</v>
      </c>
      <c r="AH25" s="18">
        <f t="shared" si="1"/>
        <v>10</v>
      </c>
    </row>
    <row r="26" spans="2:34" x14ac:dyDescent="0.35">
      <c r="X26" s="13" t="str">
        <f>X25</f>
        <v>E</v>
      </c>
      <c r="Y26" s="14">
        <v>0</v>
      </c>
      <c r="Z26" s="14" t="e">
        <f t="shared" si="2"/>
        <v>#N/A</v>
      </c>
      <c r="AA26" s="14" t="e">
        <f>VLOOKUP(X26,$C$8:$V$23,14,FALSE)</f>
        <v>#N/A</v>
      </c>
      <c r="AB26" s="15">
        <f t="shared" ref="AB26" si="11">_xlfn.IFNA(VLOOKUP(X26,$C$8:$V$23,11,FALSE), VLOOKUP(X26,$C$8:$V$23,20))</f>
        <v>10</v>
      </c>
      <c r="AD26" s="13" t="str">
        <f>AD25</f>
        <v>E</v>
      </c>
      <c r="AE26" s="14">
        <v>0</v>
      </c>
      <c r="AF26" s="14" t="e">
        <f t="shared" si="3"/>
        <v>#N/A</v>
      </c>
      <c r="AG26" s="14" t="e">
        <f>VLOOKUP(AD26,$C$8:$V$23,14,FALSE)</f>
        <v>#N/A</v>
      </c>
      <c r="AH26" s="15">
        <f t="shared" si="1"/>
        <v>10</v>
      </c>
    </row>
    <row r="27" spans="2:34" x14ac:dyDescent="0.35">
      <c r="X27" s="16" t="str">
        <f>VLOOKUP(X26,$C$8:$V$23,2)</f>
        <v>E</v>
      </c>
      <c r="Y27" s="17" t="e">
        <f>VLOOKUP(X26,$C$8:$V$23,13,FALSE)</f>
        <v>#N/A</v>
      </c>
      <c r="Z27" s="17" t="e">
        <f t="shared" si="2"/>
        <v>#N/A</v>
      </c>
      <c r="AA27" s="17" t="e">
        <f>VLOOKUP(X26,$C$8:$V$23,15,FALSE)</f>
        <v>#N/A</v>
      </c>
      <c r="AB27" s="18">
        <f>_xlfn.IFNA(VLOOKUP(X27,$C$8:$V$23,11,FALSE), VLOOKUP(X27,$C$8:$V$23,20))</f>
        <v>10</v>
      </c>
      <c r="AD27" s="16" t="str">
        <f>VLOOKUP(AD26,$C$8:$V$23,2)</f>
        <v>E</v>
      </c>
      <c r="AE27" s="17" t="e">
        <f>VLOOKUP(AD26,$C$8:$V$23,13,FALSE)</f>
        <v>#N/A</v>
      </c>
      <c r="AF27" s="17" t="e">
        <f t="shared" si="3"/>
        <v>#N/A</v>
      </c>
      <c r="AG27" s="17" t="e">
        <f>VLOOKUP(AD26,$C$8:$V$23,15,FALSE)</f>
        <v>#N/A</v>
      </c>
      <c r="AH27" s="18">
        <f t="shared" si="1"/>
        <v>10</v>
      </c>
    </row>
    <row r="28" spans="2:34" x14ac:dyDescent="0.35">
      <c r="X28" s="13" t="str">
        <f>X27</f>
        <v>E</v>
      </c>
      <c r="Y28" s="14">
        <v>0</v>
      </c>
      <c r="Z28" s="14" t="e">
        <f t="shared" si="2"/>
        <v>#N/A</v>
      </c>
      <c r="AA28" s="14" t="e">
        <f>VLOOKUP(X28,$C$8:$V$23,14,FALSE)</f>
        <v>#N/A</v>
      </c>
      <c r="AB28" s="15">
        <f t="shared" ref="AB28" si="12">_xlfn.IFNA(VLOOKUP(X28,$C$8:$V$23,11,FALSE), VLOOKUP(X28,$C$8:$V$23,20))</f>
        <v>10</v>
      </c>
      <c r="AD28" s="13" t="str">
        <f>AD27</f>
        <v>E</v>
      </c>
      <c r="AE28" s="14">
        <v>0</v>
      </c>
      <c r="AF28" s="14" t="e">
        <f t="shared" si="3"/>
        <v>#N/A</v>
      </c>
      <c r="AG28" s="14" t="e">
        <f>VLOOKUP(AD28,$C$8:$V$23,14,FALSE)</f>
        <v>#N/A</v>
      </c>
      <c r="AH28" s="15">
        <f t="shared" si="1"/>
        <v>10</v>
      </c>
    </row>
    <row r="29" spans="2:34" x14ac:dyDescent="0.35">
      <c r="X29" s="16" t="str">
        <f>VLOOKUP(X28,$C$8:$V$23,2)</f>
        <v>E</v>
      </c>
      <c r="Y29" s="17" t="e">
        <f>VLOOKUP(X28,$C$8:$V$23,13,FALSE)</f>
        <v>#N/A</v>
      </c>
      <c r="Z29" s="17" t="e">
        <f t="shared" si="2"/>
        <v>#N/A</v>
      </c>
      <c r="AA29" s="17" t="e">
        <f>VLOOKUP(X28,$C$8:$V$23,15,FALSE)</f>
        <v>#N/A</v>
      </c>
      <c r="AB29" s="18">
        <f>_xlfn.IFNA(VLOOKUP(X29,$C$8:$V$23,11,FALSE), VLOOKUP(X29,$C$8:$V$23,20))</f>
        <v>10</v>
      </c>
      <c r="AD29" s="16" t="str">
        <f>VLOOKUP(AD28,$C$8:$V$23,2)</f>
        <v>E</v>
      </c>
      <c r="AE29" s="17" t="e">
        <f>VLOOKUP(AD28,$C$8:$V$23,13,FALSE)</f>
        <v>#N/A</v>
      </c>
      <c r="AF29" s="17" t="e">
        <f t="shared" si="3"/>
        <v>#N/A</v>
      </c>
      <c r="AG29" s="17" t="e">
        <f>VLOOKUP(AD28,$C$8:$V$23,15,FALSE)</f>
        <v>#N/A</v>
      </c>
      <c r="AH29" s="18">
        <f t="shared" si="1"/>
        <v>10</v>
      </c>
    </row>
    <row r="30" spans="2:34" x14ac:dyDescent="0.35">
      <c r="X30" s="11"/>
      <c r="Y30" s="11"/>
      <c r="Z30" s="11"/>
      <c r="AA30" s="11"/>
      <c r="AB30" s="11"/>
    </row>
    <row r="31" spans="2:34" x14ac:dyDescent="0.35">
      <c r="X31" s="12"/>
      <c r="Y31" s="12"/>
      <c r="Z31" s="12"/>
      <c r="AA31" s="12"/>
      <c r="AB31" s="12"/>
    </row>
    <row r="32" spans="2:34" x14ac:dyDescent="0.35">
      <c r="X32" s="12"/>
      <c r="Y32" s="12"/>
      <c r="Z32" s="12"/>
      <c r="AA32" s="12"/>
      <c r="AB32" s="12"/>
    </row>
    <row r="33" spans="24:28" x14ac:dyDescent="0.35">
      <c r="X33" s="12"/>
      <c r="Y33" s="12"/>
      <c r="Z33" s="12"/>
      <c r="AA33" s="12"/>
      <c r="AB33" s="12"/>
    </row>
    <row r="34" spans="24:28" x14ac:dyDescent="0.35">
      <c r="X34" s="8"/>
      <c r="Y34" s="8"/>
      <c r="Z34" s="8"/>
      <c r="AA34" s="8"/>
      <c r="AB34" s="8"/>
    </row>
    <row r="35" spans="24:28" x14ac:dyDescent="0.35">
      <c r="X35" s="8"/>
      <c r="Y35" s="8"/>
      <c r="Z35" s="8"/>
      <c r="AA35" s="8"/>
      <c r="AB35" s="8"/>
    </row>
    <row r="36" spans="24:28" x14ac:dyDescent="0.35">
      <c r="X36" s="8"/>
      <c r="Y36" s="8"/>
      <c r="Z36" s="8"/>
      <c r="AA36" s="8"/>
      <c r="AB36" s="8"/>
    </row>
    <row r="37" spans="24:28" x14ac:dyDescent="0.35">
      <c r="X37" s="8"/>
      <c r="Y37" s="8"/>
      <c r="Z37" s="8"/>
      <c r="AA37" s="8"/>
      <c r="AB37" s="8"/>
    </row>
    <row r="38" spans="24:28" x14ac:dyDescent="0.35">
      <c r="X38" s="8"/>
      <c r="Y38" s="8"/>
      <c r="Z38" s="8"/>
      <c r="AA38" s="8"/>
      <c r="AB38" s="8"/>
    </row>
    <row r="39" spans="24:28" x14ac:dyDescent="0.35">
      <c r="X39" s="8"/>
      <c r="Y39" s="8"/>
      <c r="Z39" s="8"/>
      <c r="AA39" s="8"/>
      <c r="AB39" s="8"/>
    </row>
  </sheetData>
  <sheetProtection algorithmName="SHA-512" hashValue="RQr9qzE/TUuJ7sTYyfWzVILg3O3dvNsWiBBMl3H+ljbp4IfO0cjnIGVWSCTsHX8Vc34itkF4jvYQU09ELEvVeQ==" saltValue="RTkO8tKecnGChk+hE72eVg==" spinCount="100000" sheet="1" formatCells="0" formatColumns="0" formatRows="0" insertColumns="0" insertRows="0" sort="0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C0346-2A6A-46B7-9242-E8A33C6D2DAF}">
  <dimension ref="A2:U19"/>
  <sheetViews>
    <sheetView zoomScale="89" zoomScaleNormal="89" workbookViewId="0">
      <selection activeCell="A2" sqref="A2:U20"/>
    </sheetView>
  </sheetViews>
  <sheetFormatPr defaultRowHeight="14.5" x14ac:dyDescent="0.35"/>
  <sheetData>
    <row r="2" spans="1:2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0</v>
      </c>
      <c r="H2" t="s">
        <v>6</v>
      </c>
      <c r="I2" t="s">
        <v>7</v>
      </c>
      <c r="J2" t="s">
        <v>8</v>
      </c>
      <c r="K2" t="s">
        <v>8</v>
      </c>
      <c r="L2" t="s">
        <v>9</v>
      </c>
      <c r="M2" t="s">
        <v>10</v>
      </c>
      <c r="N2" t="s">
        <v>11</v>
      </c>
      <c r="O2" t="s">
        <v>1</v>
      </c>
      <c r="P2" t="s">
        <v>2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</row>
    <row r="3" spans="1:21" x14ac:dyDescent="0.35">
      <c r="A3" t="s">
        <v>17</v>
      </c>
      <c r="B3" t="s">
        <v>18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27</v>
      </c>
      <c r="O3" t="s">
        <v>29</v>
      </c>
      <c r="P3" t="s">
        <v>29</v>
      </c>
      <c r="Q3" t="s">
        <v>30</v>
      </c>
      <c r="R3" t="s">
        <v>31</v>
      </c>
      <c r="S3" t="s">
        <v>32</v>
      </c>
      <c r="T3" t="s">
        <v>33</v>
      </c>
      <c r="U3" t="s">
        <v>34</v>
      </c>
    </row>
    <row r="4" spans="1:21" x14ac:dyDescent="0.35">
      <c r="A4">
        <v>1</v>
      </c>
      <c r="B4">
        <v>1</v>
      </c>
      <c r="C4" t="s">
        <v>35</v>
      </c>
      <c r="D4">
        <v>2.81</v>
      </c>
      <c r="E4">
        <v>100</v>
      </c>
      <c r="F4">
        <v>1</v>
      </c>
      <c r="G4">
        <v>90</v>
      </c>
      <c r="H4">
        <v>6.07</v>
      </c>
      <c r="I4">
        <v>0.4</v>
      </c>
      <c r="L4">
        <v>11</v>
      </c>
      <c r="M4">
        <v>200</v>
      </c>
      <c r="N4">
        <v>10</v>
      </c>
      <c r="O4">
        <v>10.71</v>
      </c>
      <c r="P4">
        <v>10.61</v>
      </c>
      <c r="S4">
        <v>0.28999999999999998</v>
      </c>
      <c r="T4">
        <v>27</v>
      </c>
    </row>
    <row r="5" spans="1:21" x14ac:dyDescent="0.35">
      <c r="A5">
        <v>2</v>
      </c>
      <c r="B5" t="s">
        <v>35</v>
      </c>
      <c r="C5" t="s">
        <v>36</v>
      </c>
      <c r="D5">
        <v>8.82</v>
      </c>
      <c r="E5">
        <v>100</v>
      </c>
      <c r="F5">
        <v>1</v>
      </c>
      <c r="G5">
        <v>150</v>
      </c>
      <c r="H5">
        <v>23.65</v>
      </c>
      <c r="I5">
        <v>0.5</v>
      </c>
      <c r="L5">
        <v>10.9</v>
      </c>
      <c r="M5">
        <v>200</v>
      </c>
      <c r="N5">
        <v>15</v>
      </c>
      <c r="O5">
        <v>10.55</v>
      </c>
      <c r="P5">
        <v>10.4</v>
      </c>
      <c r="S5">
        <v>0.35</v>
      </c>
    </row>
    <row r="6" spans="1:21" x14ac:dyDescent="0.35">
      <c r="A6">
        <v>3</v>
      </c>
      <c r="B6" t="s">
        <v>36</v>
      </c>
      <c r="C6" t="s">
        <v>37</v>
      </c>
      <c r="D6">
        <v>11.69</v>
      </c>
      <c r="E6">
        <v>40</v>
      </c>
      <c r="F6">
        <v>1</v>
      </c>
      <c r="G6">
        <v>150</v>
      </c>
      <c r="H6">
        <v>13.25</v>
      </c>
      <c r="I6">
        <v>1.5</v>
      </c>
      <c r="L6">
        <v>10.8</v>
      </c>
      <c r="M6">
        <v>200</v>
      </c>
      <c r="N6">
        <v>2</v>
      </c>
      <c r="O6">
        <v>10.4</v>
      </c>
      <c r="P6">
        <v>10.35</v>
      </c>
      <c r="S6">
        <v>0.4</v>
      </c>
    </row>
    <row r="7" spans="1:21" x14ac:dyDescent="0.35">
      <c r="A7">
        <v>4</v>
      </c>
      <c r="B7" t="s">
        <v>37</v>
      </c>
      <c r="C7" t="s">
        <v>38</v>
      </c>
      <c r="D7">
        <v>20.5</v>
      </c>
      <c r="E7">
        <v>40</v>
      </c>
      <c r="F7">
        <v>1</v>
      </c>
      <c r="G7">
        <v>150</v>
      </c>
      <c r="H7">
        <v>38.82</v>
      </c>
      <c r="I7">
        <v>1.2</v>
      </c>
      <c r="L7">
        <v>10.7</v>
      </c>
      <c r="M7">
        <v>200</v>
      </c>
      <c r="N7">
        <v>2</v>
      </c>
      <c r="O7">
        <v>10.29</v>
      </c>
      <c r="P7">
        <v>10.24</v>
      </c>
      <c r="S7">
        <v>0.41</v>
      </c>
    </row>
    <row r="8" spans="1:21" x14ac:dyDescent="0.35">
      <c r="A8">
        <v>5</v>
      </c>
      <c r="B8" t="s">
        <v>38</v>
      </c>
      <c r="C8" t="s">
        <v>39</v>
      </c>
      <c r="D8">
        <v>25.56</v>
      </c>
      <c r="E8">
        <v>10.26</v>
      </c>
      <c r="F8">
        <v>2</v>
      </c>
      <c r="G8">
        <v>100</v>
      </c>
      <c r="H8">
        <v>58.7</v>
      </c>
      <c r="I8">
        <v>1.6</v>
      </c>
      <c r="L8">
        <v>10.6</v>
      </c>
      <c r="M8">
        <v>200</v>
      </c>
      <c r="N8">
        <v>4</v>
      </c>
      <c r="O8">
        <v>10.24</v>
      </c>
      <c r="P8">
        <v>9.85</v>
      </c>
      <c r="S8">
        <v>0.36</v>
      </c>
      <c r="U8">
        <v>10</v>
      </c>
    </row>
    <row r="9" spans="1:21" x14ac:dyDescent="0.35">
      <c r="A9">
        <v>6</v>
      </c>
      <c r="B9">
        <v>2</v>
      </c>
      <c r="C9" t="s">
        <v>40</v>
      </c>
      <c r="D9">
        <v>2.87</v>
      </c>
      <c r="E9">
        <v>100</v>
      </c>
      <c r="F9">
        <v>1</v>
      </c>
      <c r="G9">
        <v>90</v>
      </c>
      <c r="H9">
        <v>6.07</v>
      </c>
      <c r="I9">
        <v>0.5</v>
      </c>
      <c r="L9">
        <v>11</v>
      </c>
      <c r="M9">
        <v>200</v>
      </c>
      <c r="N9">
        <v>10</v>
      </c>
      <c r="O9">
        <v>10.71</v>
      </c>
      <c r="P9">
        <v>10.61</v>
      </c>
      <c r="S9">
        <v>0.28999999999999998</v>
      </c>
      <c r="T9">
        <v>28</v>
      </c>
    </row>
    <row r="10" spans="1:21" x14ac:dyDescent="0.35">
      <c r="A10">
        <v>7</v>
      </c>
      <c r="B10" t="s">
        <v>40</v>
      </c>
      <c r="C10" t="s">
        <v>41</v>
      </c>
      <c r="D10">
        <v>6</v>
      </c>
      <c r="E10">
        <v>100</v>
      </c>
      <c r="F10">
        <v>1</v>
      </c>
      <c r="G10">
        <v>100</v>
      </c>
      <c r="H10">
        <v>8.0399999999999991</v>
      </c>
      <c r="I10">
        <v>0.8</v>
      </c>
      <c r="L10">
        <v>10.9</v>
      </c>
      <c r="M10">
        <v>200</v>
      </c>
      <c r="N10">
        <v>10</v>
      </c>
      <c r="O10">
        <v>10.59</v>
      </c>
      <c r="P10">
        <v>10.49</v>
      </c>
      <c r="S10">
        <v>0.31</v>
      </c>
    </row>
    <row r="11" spans="1:21" x14ac:dyDescent="0.35">
      <c r="A11">
        <v>8</v>
      </c>
      <c r="B11" t="s">
        <v>41</v>
      </c>
      <c r="C11" t="s">
        <v>37</v>
      </c>
      <c r="D11">
        <v>8.81</v>
      </c>
      <c r="E11">
        <v>100</v>
      </c>
      <c r="F11">
        <v>1</v>
      </c>
      <c r="G11">
        <v>150</v>
      </c>
      <c r="H11">
        <v>23.65</v>
      </c>
      <c r="I11">
        <v>0.5</v>
      </c>
      <c r="L11">
        <v>10.8</v>
      </c>
      <c r="M11">
        <v>200</v>
      </c>
      <c r="N11">
        <v>15</v>
      </c>
      <c r="O11">
        <v>10.44</v>
      </c>
      <c r="P11">
        <v>10.29</v>
      </c>
      <c r="S11">
        <v>0.36</v>
      </c>
    </row>
    <row r="12" spans="1:21" x14ac:dyDescent="0.35">
      <c r="A12">
        <v>9</v>
      </c>
      <c r="B12">
        <v>3</v>
      </c>
      <c r="C12" t="s">
        <v>41</v>
      </c>
      <c r="D12">
        <v>2.81</v>
      </c>
      <c r="E12">
        <v>5</v>
      </c>
      <c r="F12">
        <v>1</v>
      </c>
      <c r="G12">
        <v>90</v>
      </c>
      <c r="H12">
        <v>30.5</v>
      </c>
      <c r="I12">
        <v>0.4</v>
      </c>
      <c r="L12">
        <v>11</v>
      </c>
      <c r="M12">
        <v>200</v>
      </c>
      <c r="N12">
        <v>1</v>
      </c>
      <c r="O12">
        <v>10.71</v>
      </c>
      <c r="P12">
        <v>10.51</v>
      </c>
      <c r="S12">
        <v>0.28999999999999998</v>
      </c>
      <c r="T12">
        <v>27</v>
      </c>
    </row>
    <row r="13" spans="1:21" x14ac:dyDescent="0.35">
      <c r="A13">
        <v>10</v>
      </c>
      <c r="B13">
        <v>4</v>
      </c>
      <c r="C13" t="s">
        <v>36</v>
      </c>
      <c r="D13">
        <v>2.87</v>
      </c>
      <c r="E13">
        <v>5</v>
      </c>
      <c r="F13">
        <v>1</v>
      </c>
      <c r="G13">
        <v>90</v>
      </c>
      <c r="H13">
        <v>30.5</v>
      </c>
      <c r="I13">
        <v>0.5</v>
      </c>
      <c r="L13">
        <v>11</v>
      </c>
      <c r="M13">
        <v>200</v>
      </c>
      <c r="N13">
        <v>1</v>
      </c>
      <c r="O13">
        <v>10.71</v>
      </c>
      <c r="P13">
        <v>10.51</v>
      </c>
      <c r="S13">
        <v>0.28999999999999998</v>
      </c>
      <c r="T13">
        <v>28</v>
      </c>
    </row>
    <row r="14" spans="1:21" x14ac:dyDescent="0.35">
      <c r="A14">
        <v>11</v>
      </c>
      <c r="B14">
        <v>5</v>
      </c>
      <c r="C14" t="s">
        <v>35</v>
      </c>
      <c r="D14">
        <v>6.01</v>
      </c>
      <c r="E14">
        <v>10</v>
      </c>
      <c r="F14">
        <v>1</v>
      </c>
      <c r="G14">
        <v>90</v>
      </c>
      <c r="H14">
        <v>21.12</v>
      </c>
      <c r="I14">
        <v>0.9</v>
      </c>
      <c r="L14">
        <v>11</v>
      </c>
      <c r="M14">
        <v>200</v>
      </c>
      <c r="N14">
        <v>1</v>
      </c>
      <c r="O14">
        <v>10.71</v>
      </c>
      <c r="P14">
        <v>10.61</v>
      </c>
      <c r="S14">
        <v>0.28999999999999998</v>
      </c>
      <c r="T14">
        <v>122</v>
      </c>
    </row>
    <row r="15" spans="1:21" x14ac:dyDescent="0.35">
      <c r="A15">
        <v>12</v>
      </c>
      <c r="B15">
        <v>6</v>
      </c>
      <c r="C15" t="s">
        <v>42</v>
      </c>
      <c r="D15">
        <v>5.0599999999999996</v>
      </c>
      <c r="G15" t="s">
        <v>43</v>
      </c>
      <c r="Q15" t="s">
        <v>44</v>
      </c>
    </row>
    <row r="17" spans="1:19" x14ac:dyDescent="0.35">
      <c r="A17">
        <v>14</v>
      </c>
      <c r="B17">
        <v>7</v>
      </c>
      <c r="C17" t="s">
        <v>45</v>
      </c>
      <c r="D17">
        <v>3.13</v>
      </c>
      <c r="G17" t="s">
        <v>43</v>
      </c>
      <c r="Q17" t="s">
        <v>46</v>
      </c>
    </row>
    <row r="18" spans="1:19" x14ac:dyDescent="0.35">
      <c r="A18">
        <v>15</v>
      </c>
      <c r="B18" t="s">
        <v>42</v>
      </c>
      <c r="C18" t="s">
        <v>38</v>
      </c>
      <c r="D18">
        <v>5.0599999999999996</v>
      </c>
      <c r="E18">
        <v>100</v>
      </c>
      <c r="F18">
        <v>1</v>
      </c>
      <c r="G18">
        <v>90</v>
      </c>
      <c r="H18">
        <v>6.07</v>
      </c>
      <c r="I18">
        <v>0.8</v>
      </c>
      <c r="L18">
        <v>10.6</v>
      </c>
      <c r="M18">
        <v>200</v>
      </c>
      <c r="N18">
        <v>1</v>
      </c>
      <c r="O18">
        <v>10.31</v>
      </c>
      <c r="P18">
        <v>10.3</v>
      </c>
      <c r="R18" t="s">
        <v>47</v>
      </c>
      <c r="S18">
        <v>0.28999999999999998</v>
      </c>
    </row>
    <row r="19" spans="1:19" x14ac:dyDescent="0.35">
      <c r="A19">
        <v>16</v>
      </c>
      <c r="B19" t="s">
        <v>45</v>
      </c>
      <c r="C19" t="s">
        <v>40</v>
      </c>
      <c r="D19">
        <v>3.13</v>
      </c>
      <c r="E19">
        <v>100</v>
      </c>
      <c r="F19">
        <v>1</v>
      </c>
      <c r="G19">
        <v>90</v>
      </c>
      <c r="H19">
        <v>6.07</v>
      </c>
      <c r="I19">
        <v>0.5</v>
      </c>
      <c r="L19">
        <v>10.9</v>
      </c>
      <c r="M19">
        <v>200</v>
      </c>
      <c r="N19">
        <v>1</v>
      </c>
      <c r="O19">
        <v>10.61</v>
      </c>
      <c r="P19">
        <v>10.6</v>
      </c>
      <c r="R19" t="s">
        <v>47</v>
      </c>
      <c r="S19">
        <v>0.28999999999999998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PipelinesTable-01-08-20-11_46_2</vt:lpstr>
      <vt:lpstr>CSV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 Sutherland</cp:lastModifiedBy>
  <dcterms:created xsi:type="dcterms:W3CDTF">2020-08-01T02:54:45Z</dcterms:created>
  <dcterms:modified xsi:type="dcterms:W3CDTF">2020-10-01T01:44:09Z</dcterms:modified>
</cp:coreProperties>
</file>